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ตารางรายรับ" sheetId="1" r:id="rId1"/>
    <sheet name="ตารางที่ 4 จิง" sheetId="2" r:id="rId2"/>
    <sheet name="ตารางที่ 3(จิง)" sheetId="3" r:id="rId3"/>
    <sheet name="รายละเอียดหัวละ500" sheetId="4" r:id="rId4"/>
  </sheets>
  <definedNames/>
  <calcPr fullCalcOnLoad="1"/>
</workbook>
</file>

<file path=xl/sharedStrings.xml><?xml version="1.0" encoding="utf-8"?>
<sst xmlns="http://schemas.openxmlformats.org/spreadsheetml/2006/main" count="425" uniqueCount="271">
  <si>
    <t>จํานวนเงิน(บาท)</t>
  </si>
  <si>
    <t>ม.1</t>
  </si>
  <si>
    <t>ม.2</t>
  </si>
  <si>
    <t>ม.3</t>
  </si>
  <si>
    <t>ม.4</t>
  </si>
  <si>
    <t>ม.5</t>
  </si>
  <si>
    <t>ม.6</t>
  </si>
  <si>
    <t>รวม</t>
  </si>
  <si>
    <t>งานทะเบียน</t>
  </si>
  <si>
    <t>อัตราการเก็บเงินค่าบำรุงการศึกษา/คน/ปี</t>
  </si>
  <si>
    <t>จำนวนนร.(คน)</t>
  </si>
  <si>
    <t>จำนวนเงิน(บาท)</t>
  </si>
  <si>
    <t>ประเภทรายได้</t>
  </si>
  <si>
    <t>โครงการ</t>
  </si>
  <si>
    <t>1.วัยใสก้าวไกลด้วยธรรม</t>
  </si>
  <si>
    <t>เทศบาลตำบลวิชิต</t>
  </si>
  <si>
    <t>2.วงโยธวาทิต</t>
  </si>
  <si>
    <t>เงินคงเหลือจัดสรร(บาท)</t>
  </si>
  <si>
    <t>ค่าจ้างบุคลากร(101,760บาท/เดือน)</t>
  </si>
  <si>
    <t>ค่าซักรีดนักเรียนหอพัก</t>
  </si>
  <si>
    <t>ค่าดูแลสุขภาพนักเรียนหอพัก</t>
  </si>
  <si>
    <t>ค่าอาหารนักเรียนหอพัก</t>
  </si>
  <si>
    <t>รายการ</t>
  </si>
  <si>
    <t>จำนวนนักเรียน</t>
  </si>
  <si>
    <t>ได้รับต่อคน</t>
  </si>
  <si>
    <t>รวมเงิน</t>
  </si>
  <si>
    <t>1. หนังสือเรียน</t>
  </si>
  <si>
    <t xml:space="preserve">     1.1  มัธยมศึกษาปีที่ 1</t>
  </si>
  <si>
    <t xml:space="preserve">     1.2  มัธยมศึกษาปีที่ 2 </t>
  </si>
  <si>
    <t xml:space="preserve">     1.3  มัธยมศึกษาปีที่ 3 </t>
  </si>
  <si>
    <t xml:space="preserve">     1.4  มัธยมศึกษาปีที่ 4 </t>
  </si>
  <si>
    <t xml:space="preserve">     1.5  มัธยมศึกษาปีที่ 5 </t>
  </si>
  <si>
    <t xml:space="preserve">     1.6  มัธยมศึกษาปีที่ 6</t>
  </si>
  <si>
    <t>2. อุปกรณ์การเรียน</t>
  </si>
  <si>
    <t xml:space="preserve">      2.1 มัธยมต้น </t>
  </si>
  <si>
    <t xml:space="preserve">      2.2 มัธยมปลาย</t>
  </si>
  <si>
    <t>3. เครื่องแบบนักเรียน</t>
  </si>
  <si>
    <t xml:space="preserve">      3.1 มัธยมต้น</t>
  </si>
  <si>
    <t xml:space="preserve">      3.2 มัธยมปลาย </t>
  </si>
  <si>
    <t xml:space="preserve">      4.1 กิจกรรมวิชาการ</t>
  </si>
  <si>
    <t xml:space="preserve">      4.2 กิจกรรมคุณธรรม/ลูกเสือ/ยุวกาชาด</t>
  </si>
  <si>
    <t xml:space="preserve">      4.3 ทัศนศึกษา</t>
  </si>
  <si>
    <t xml:space="preserve">      4.4 การบริการสารสนเทศ/ICT 40ชม./ปี</t>
  </si>
  <si>
    <t>รวมเงิน  15  ปี  เรียนฟรี</t>
  </si>
  <si>
    <t>งบก่อนจัดสรร(อุดหนุน)</t>
  </si>
  <si>
    <t>จำนวนโครงการ/งาน</t>
  </si>
  <si>
    <t>4.เงินบำรุงหอพัก</t>
  </si>
  <si>
    <t>จำนวนโครงการ</t>
  </si>
  <si>
    <t>ลำดับที่</t>
  </si>
  <si>
    <t>งบประมาณจำแนกตามหมวดรายจ่าย</t>
  </si>
  <si>
    <t>หอพัก</t>
  </si>
  <si>
    <t>รวมทั้งสิ้น</t>
  </si>
  <si>
    <t>งานบริหารฝ่ายวิชาการ</t>
  </si>
  <si>
    <t>งานวัดผลและประเมินผล</t>
  </si>
  <si>
    <t>งานเอกสารการพิมพ์</t>
  </si>
  <si>
    <t>งานห้องสมุด</t>
  </si>
  <si>
    <t>งานแนะแนว</t>
  </si>
  <si>
    <t>กลุ่มสาระการเรียนรู้ศิลปะ</t>
  </si>
  <si>
    <t>กลุ่มสาระการเรียนรู้ภาษาต่างประเทศ</t>
  </si>
  <si>
    <t>กลุ่มสาระการเรียนรู้ภาษาไทย</t>
  </si>
  <si>
    <t>กลุ่มสาระการเรียนรู้คณิตศาสตร์</t>
  </si>
  <si>
    <t>กลุ่มสาระการเรียนรู้การงานอาชีพและเทคโนโลยี</t>
  </si>
  <si>
    <t>กลุ่มสาระการเรียนรู้วิทยาศาสตร์</t>
  </si>
  <si>
    <t>กิจกรรมพัฒนาผู้เรียน</t>
  </si>
  <si>
    <t>บริหารงบประมาณ</t>
  </si>
  <si>
    <t>งานการเงิน</t>
  </si>
  <si>
    <t>พัฒนางานพัสดุ</t>
  </si>
  <si>
    <t>งานพัฒนาระบบบริหารจัดการฝ่ายกิจการนักเรียน</t>
  </si>
  <si>
    <t>มุกดีศรีนครินทร์</t>
  </si>
  <si>
    <t>อุ่นไอรักหอพักศรีนครินทร์</t>
  </si>
  <si>
    <t>งานบริหารสำนักงานฝ่ายบริหารทั่วไป</t>
  </si>
  <si>
    <t>พัฒนางานโสตทัศนศึกษา</t>
  </si>
  <si>
    <t>อาคารสถานที่</t>
  </si>
  <si>
    <t>งานส่งเสริมสุขภาพ</t>
  </si>
  <si>
    <t>งานยานพาหนะ</t>
  </si>
  <si>
    <t>ธนาคารโรงเรียน</t>
  </si>
  <si>
    <t>การรณรงค์ป้องกันและแก้ไขปัญหายาเสพติด(TO BE No.1)</t>
  </si>
  <si>
    <t>แผนงาน</t>
  </si>
  <si>
    <t>วัยใสก้าวไกลด้วยธรรม</t>
  </si>
  <si>
    <t>งานประกันคุณภาพ</t>
  </si>
  <si>
    <t>บกศ.</t>
  </si>
  <si>
    <t>งบอื่นๆ</t>
  </si>
  <si>
    <t>สอนเสริมพิเศษ</t>
  </si>
  <si>
    <t>ระดับชั้น</t>
  </si>
  <si>
    <t>ตารางที่ 1 แสดงรายละเอียดการจัดสรรเงิน (หักค่าสาธารณูปโภค) จากเงินอุดหนุนรายหัว</t>
  </si>
  <si>
    <t>ตารางที่ 2แสดงรายละเอียดการจัดสรรเงิน (หักค่าสาธารณูปโภค) จากเงินบำรุงการศึกษา</t>
  </si>
  <si>
    <t>1.เงินบกศ.โครงการคณิต-วิทย์</t>
  </si>
  <si>
    <t>2.เงินบกศ.โครงการMEP ม.ต้น+ม.ปลาย</t>
  </si>
  <si>
    <t>3.ค่าสอนคอมพิวเตอร์</t>
  </si>
  <si>
    <t>เงินอุดหนุนจัดสรร</t>
  </si>
  <si>
    <t>เงินบำรุงการศึกษาจัดสรร</t>
  </si>
  <si>
    <t>หมายเหตุ</t>
  </si>
  <si>
    <t>จํานวนนร.(คน)</t>
  </si>
  <si>
    <t>เงินอุดหนุนรายหัว/คน/ปี</t>
  </si>
  <si>
    <t>1. รายรับจากเงินอุดหนุนรายหัวที่รัฐบาลจัดสรรให้/คน/ปี</t>
  </si>
  <si>
    <t>1.รายรับเงินบำรุงการศึกษาโครงการห้องเรียนพิเศษวิทย์-คณิต</t>
  </si>
  <si>
    <t>ภาคเรียนที่ 1</t>
  </si>
  <si>
    <t>ภาคเรียนที่ 2</t>
  </si>
  <si>
    <t>จำนวนเงิน (บาท)</t>
  </si>
  <si>
    <t>จำนวนร.(คน)</t>
  </si>
  <si>
    <t>2.รายรับเงินบำรุงการศึกษาโครงการห้องเรียนพิเศษMEP</t>
  </si>
  <si>
    <t>รวมต่อปีการศึกษา</t>
  </si>
  <si>
    <t>2.ค่าจ้างครูชาวต่างประเทศ</t>
  </si>
  <si>
    <t>3.ค่าสาธารณูปโภค</t>
  </si>
  <si>
    <t>4.ค่าจ้างบุคลากร</t>
  </si>
  <si>
    <t>1.ค่าบำรุงหอพัก</t>
  </si>
  <si>
    <t>2.ค่าซักรีดเสื้อผ้า</t>
  </si>
  <si>
    <t>3.ค่าดูแลสุขภาพนักเรียนหอพัก</t>
  </si>
  <si>
    <t>4.ค่าอาหารนักเรียนหอพัก</t>
  </si>
  <si>
    <t>หน่วยงานที่สนับสนุน</t>
  </si>
  <si>
    <t>1.ค่าสนับสนุนสื่อการสอนคอมพิวเตอร์</t>
  </si>
  <si>
    <t>3.ค่าจ้างบุคลากร</t>
  </si>
  <si>
    <t>1.ค่าสาธารณูปโภค(รวม)</t>
  </si>
  <si>
    <t>4.ค่าซักรีดเสื้อผ้านักเรียนหอพัก</t>
  </si>
  <si>
    <t>5.ค่าดูแลสุขภาพนักเรียนหอพัก</t>
  </si>
  <si>
    <t>6.ค่าอาหารนักเรียนหอพัก</t>
  </si>
  <si>
    <t>คงเหลือ(บาท)</t>
  </si>
  <si>
    <t>รายจ่าย/ปี(บาท)</t>
  </si>
  <si>
    <t>งบประมาณ(บาท)</t>
  </si>
  <si>
    <t>ค่าสาธารณูปโภค(บาท)</t>
  </si>
  <si>
    <t>5.ค่าบำรุงหอพัก</t>
  </si>
  <si>
    <t xml:space="preserve">        -ฝ่ายงบประมาณ</t>
  </si>
  <si>
    <t xml:space="preserve">       -ฝ่ายบุคลากร</t>
  </si>
  <si>
    <t xml:space="preserve">       -ฝ่ายกิจการนักเรียน</t>
  </si>
  <si>
    <t xml:space="preserve">      -ฝ่ายบริหารทั่วไป</t>
  </si>
  <si>
    <t>1.งบวิชาการ  60 %</t>
  </si>
  <si>
    <t>2.งบบริหารทั่วไป  30%</t>
  </si>
  <si>
    <t>3.งบสำรอง  10%</t>
  </si>
  <si>
    <t>โครงการสามภาษา</t>
  </si>
  <si>
    <t>โครงการ/งาน</t>
  </si>
  <si>
    <t>รวมงบฝ่ายวิชาการ(ก)</t>
  </si>
  <si>
    <t>รวมงบฝ่ายงบประมาณ(ข)</t>
  </si>
  <si>
    <t>รวมงบฝ่ายบุคลากร(ค)</t>
  </si>
  <si>
    <t>รวมงบฝ่ายกิจการนักเรียน(ง)</t>
  </si>
  <si>
    <t>รวมงบฝ่ายบริหารทั่วไป(จ)</t>
  </si>
  <si>
    <t>งบอุดหนุน</t>
  </si>
  <si>
    <t>4. กิจกรรมพัฒนาผู้เรียน (ม.ต้น 880บาท ม.ปลาย 950บาท)</t>
  </si>
  <si>
    <t>งบประมาณรายจ่าย จำแนกตามโครงสร้างการบริหารโรงเรียน</t>
  </si>
  <si>
    <t>วิทย์-คณิต</t>
  </si>
  <si>
    <t>โภชนการ</t>
  </si>
  <si>
    <t>งบเรียนฟรี15ปี</t>
  </si>
  <si>
    <t>งานสารสนเทศ</t>
  </si>
  <si>
    <t>งานโภชนาการ</t>
  </si>
  <si>
    <t>2.เงินบกศ.โครงการคณิต-วิทย์ (10%)</t>
  </si>
  <si>
    <t>3.เงินบกศ.โครงการMEP ม.ต้น+ม.ปลาย(10%)</t>
  </si>
  <si>
    <t>4.เงินบกศ.สนับสนุนสื่อการสอนคอมพิวเตอร์(15%)</t>
  </si>
  <si>
    <t>นักเรียนดี ครูดี ผลงานเด่น</t>
  </si>
  <si>
    <t>ห้องเรียนคุณภาพ</t>
  </si>
  <si>
    <t>พัฒนาประสิทธิภาพระบบดูแลช่วยเหลือนักเรียน</t>
  </si>
  <si>
    <t>งานสวนพฤกษศาสตร์</t>
  </si>
  <si>
    <t>กลุ่มสาระการเรียนรู้สังคมศึกษา ศาสนาและวัฒนธรรม</t>
  </si>
  <si>
    <t>กลุ่มสาระการเรียนรู้สุขศึกษาและพละ</t>
  </si>
  <si>
    <t>สถานศึกษาสีขาว ปลอดยาเสพติดและอบายมุข</t>
  </si>
  <si>
    <t>งบประมาณการรายรับ ปีการศึกษา 2559</t>
  </si>
  <si>
    <t>ตารางที่ 1.1 แสดงงบประมาณการรายรับ ปีการศึกษา 2559</t>
  </si>
  <si>
    <t>งานทะเบียน  : ข้อมูลนักเรียนปีการศึกษา 2559 (30 มีนาคม 2559)</t>
  </si>
  <si>
    <t>ตารางที่ 1.2 แสดงรายรับจากการเก็บเงินบํารุงการศึกษาโครงการห้องเรียนพิเศษปีการศึกษา2559</t>
  </si>
  <si>
    <t>ตารางที่ 1.3 แสดงรายรับค่าใช้จ่ายเพื่อพัฒนาคุณภาพการศึกษาของนักเรียน ปีการศึกษา 2559</t>
  </si>
  <si>
    <t>1. รายได้ค่าใช้จ่ายเพื่อพัฒนาคุณภาพการศึกษาของนักเรียนทั้งหมด ปีการศึกษา 2559</t>
  </si>
  <si>
    <t>1. รายรับค่าใช้จ่ายเพื่อบำรุงหอพักของนักเรียนหอพัก ปีการศึกษา 2559</t>
  </si>
  <si>
    <t>ตารางที่ 1.4 แสดงรายรับค่าใช้จ่ายเพื่อบำรุงหอพักของนักเรียนหอพัก ปีการศึกษา 2559</t>
  </si>
  <si>
    <t>ค่าสาธารณูปโภค(400,000บาท/เดือน)</t>
  </si>
  <si>
    <t>ตารางที่ 1.5 แสดงงบประมาณที่ได้รับการสนับสนุนจากหน่วยงานภายนอก ปีการศึกษา 2559</t>
  </si>
  <si>
    <t>ตารางที่ 1.6 แสดงรายการงบประมาณนโยบายเรียนฟรี 15 ปี อย่างมีคุณภาพ ปีการศึกษา2559</t>
  </si>
  <si>
    <t>งบประมาณรายจ่ายประจำปีการศึกษา 2559</t>
  </si>
  <si>
    <t>ตารางที่ 1.7 แสดงรายการงบประมาณที่ได้รับจัดสรรหลังหักค่าสาธารณูปโภค จำแนกตามประเภทรายรับ ปีการศึกษา 2559</t>
  </si>
  <si>
    <t>1.เงินอุดหนุนรายหัว(10%)</t>
  </si>
  <si>
    <t>ตารางที่ 1.8 แสดงรายการงบประมาณที่ใช้ตามวัตถุประสงค์ จำแนกตามประเภทรายรับ ปีการศึกษา 2559</t>
  </si>
  <si>
    <t>งบประมาณปี 2560</t>
  </si>
  <si>
    <t>จำนวนเงินที่ได้รับ(บาท)</t>
  </si>
  <si>
    <t>จำนวนเงินใช้จ่าย</t>
  </si>
  <si>
    <t>จำนวนเงินคงเหลือ(บาท)</t>
  </si>
  <si>
    <t>หักค่าสาธารณูปโภค 10%</t>
  </si>
  <si>
    <t>1.ค่าสนับสนุนสื่อการสอนคอมพิวเตอร์ (2,140คนx500บาท)</t>
  </si>
  <si>
    <t>ตารางที่ 1 แสดงรายละเอียดการจัดสรรเงินอุดหนุนรายหัว</t>
  </si>
  <si>
    <t>ตารางที่ 2แสดงรายละเอียดการจัดสรรเงินบำรุงการศึกษา</t>
  </si>
  <si>
    <t>ตารางที่ 3แสดงรายละเอียดการจัดสรรเงินบำรุงการศึกษา(โครงการพิเศษ)</t>
  </si>
  <si>
    <t>3.เงินหอพัก</t>
  </si>
  <si>
    <t xml:space="preserve">1.เงินบกศ.โครงการคณิต-วิทย์ </t>
  </si>
  <si>
    <t>หักค่าสาธารณูปโภค 15%</t>
  </si>
  <si>
    <t>5.ค่ากิจกรรมหอพัก</t>
  </si>
  <si>
    <t>ค่าจ้างครูภาษาอังกฤษ 4คนx33,000บาทx12 เดือน</t>
  </si>
  <si>
    <t>ค่าจ้างครูภาษาจีน 1คนx15,000บาทx12 เดือน</t>
  </si>
  <si>
    <t>ค่าจ้างครูภาษาฝรั่งเศษ 1 คนx2,000 บาทx8 เดือน</t>
  </si>
  <si>
    <t xml:space="preserve">       -ฝ่ายงบประมาณ</t>
  </si>
  <si>
    <t xml:space="preserve">       -ฝ่ายบริหารทั่วไป</t>
  </si>
  <si>
    <t>3.1ค่าสาธารณูปโภค (2,140คนx500บาท)</t>
  </si>
  <si>
    <t>4.ค่าจ้างบุคลากร (2,052คนx500บาท)</t>
  </si>
  <si>
    <t>2.ค่าจ้างครูชาวต่างประเทศ (2,140คนx500บาท)</t>
  </si>
  <si>
    <t>4.ค่าจ้างบุคลากร (2,140คนx1,000บาท)</t>
  </si>
  <si>
    <t>ค่าใช้จ่าย(บาท)</t>
  </si>
  <si>
    <t>ต่อเทอม</t>
  </si>
  <si>
    <t>6.เงินบำรุงการศึกษาค่าสาธารณูปโภค(2,037คนx1000บาท)</t>
  </si>
  <si>
    <t>หมายเหตุ เงินบำรุงการศึกษาค่าสาธารณูปโภคไม่เก็บนักเรียนโครงการสามภาษา</t>
  </si>
  <si>
    <t xml:space="preserve">1.ค่าสนับสนุนสื่อการสอนคอมพิวเตอร์ </t>
  </si>
  <si>
    <t xml:space="preserve">2.ค่าจ้างครูชาวต่างประเทศ </t>
  </si>
  <si>
    <t>3.2รับจาก 10%ของเงินอุดหนุนรายหัว</t>
  </si>
  <si>
    <t>3.4รับจาก 10%ของเงินบกศ.โครงการสามภาษา ม.ต้น+ม.ปลาย</t>
  </si>
  <si>
    <t>3.3รับจาก 10%ของเงินบกศ.โครงการวิทย์-คณิต</t>
  </si>
  <si>
    <t>3.5รับจาก 15%ของเงินบกศ.สนับสนุนสื่อการสอนคอมพิวเตอร์</t>
  </si>
  <si>
    <t>3.6รับจาก 10%ของเงินบำรุงหอพัก</t>
  </si>
  <si>
    <t>1.1รับจากเงินนักเรียนจำนวน 2,140คนx1000บาท</t>
  </si>
  <si>
    <t>2.1รับจากนักเรียนจำนวน 2,037คนx1000บาท</t>
  </si>
  <si>
    <t>3.1รับจากนักเรียนจำนวน 2,037คนx1000บาท</t>
  </si>
  <si>
    <t>3.7ค่าสาธารณูปโภค (400,000x12เดือน)</t>
  </si>
  <si>
    <t>แผนการใช้จ่ายเงินเพื่อพัฒนาคุณภาพการศึกษาของนักเรียนทั้งหมด ตลอดปีการศึกษา 2559</t>
  </si>
  <si>
    <t>1.1ค่าสาธารณูปโภค15%</t>
  </si>
  <si>
    <t>1.3จัดทำ log file system</t>
  </si>
  <si>
    <t>2.2จ้างครูต่างชาติ 1 (33,000บาทx12เดือน)</t>
  </si>
  <si>
    <t>2.3จ้างครูต่างชาติ 2 (33,000บาทx12เดือน)</t>
  </si>
  <si>
    <t>2.4จ้างครู Ricardo Javier Galbis (33,000บาทx12เดือน)</t>
  </si>
  <si>
    <t>2.5จ้างครู Erik James Davidson (33,000บาทx12เดือน)</t>
  </si>
  <si>
    <t>2.6จ้างครูณิชกานต์ ฉันธดำรงศิริ (15,000บาทx12เดือน)</t>
  </si>
  <si>
    <t>2.7จ้างครูจีน 1 (12,000บาทx12เดือน)</t>
  </si>
  <si>
    <t>4.1จ้างนายชวน รอดสังข์ (12,600บาทx12เดือน)</t>
  </si>
  <si>
    <t>4.2จ้างนายจารึก พลตรี (12,600บาทx12เดือน)</t>
  </si>
  <si>
    <t>4.3จ้างนายธนัท ตุลยนิษก์ (12,000บาทx12เดือน)</t>
  </si>
  <si>
    <t>4.4จ้างนางละม้าย ส่งแสง (13,140บาทx12เดือน)</t>
  </si>
  <si>
    <t>4.5จ้างนางอ้อย บำรุงฤทธิ์ (12,730บาทx12เดือน)</t>
  </si>
  <si>
    <t>4.6จ้างนางอรุณี แซ่โค้ว (12,070บาทx12เดือน)</t>
  </si>
  <si>
    <t>4.7จ้างนายเลิศชาย สมัย (14,220บาทx12เดือน)</t>
  </si>
  <si>
    <t>4.8จ้างน.ส.พัทธนันท์ สุนทรากร (12,520บาทx12เดือน)</t>
  </si>
  <si>
    <t>4.9จ้างนางอำพร วันทา (10,000บาทx12เดือน)</t>
  </si>
  <si>
    <t>4.10จ้างนายวิชัย วันทา (10,000บาทx12เดือน)</t>
  </si>
  <si>
    <t>4.11จ้างนายเฉลิมงษ์ ลิ่มสกุล (11,550บาทx12เดือน)</t>
  </si>
  <si>
    <t>4.12จ้างน.ส.ธิดารัตน์ ทองมณี (10,000บาทx12เดือน)</t>
  </si>
  <si>
    <t>4.13จ้างน.ส.วรรณนิภา พุฒช่วย (9,000บาทx12เดือน)</t>
  </si>
  <si>
    <t>ตารางที่ 3 แสดงงบประมาณรายจ่าย  จำแนกตามโครงสร้างงาน ประจำปีการศึกษา 2559</t>
  </si>
  <si>
    <t>โครงการวิทย์-คณิต ม.ต้น</t>
  </si>
  <si>
    <t>โครงการวิทย์-คณิต ม.ปลาย</t>
  </si>
  <si>
    <t>งานประชาสัมพันธ์</t>
  </si>
  <si>
    <t>งานควบคุมภายใน</t>
  </si>
  <si>
    <t>1.2ปรับปรุง Server</t>
  </si>
  <si>
    <t>1.4ขยายพื้นที่การใช้งานอินเทอร์เน็ต</t>
  </si>
  <si>
    <t>1.5ให้บริการพิมพ์งาน</t>
  </si>
  <si>
    <t>1.6ค่าจดโดเมนเนม (เว็บไซต์โรงเรียน)</t>
  </si>
  <si>
    <t>1.7พัฒนาสื่อ นวัตกรรม</t>
  </si>
  <si>
    <t>1.8ซ่อมบำรุงอุปกรณ์คอมพิวเตอร์ อุปกรณ์ต่อพ่วง และระบบเครือข่าย</t>
  </si>
  <si>
    <t>1.10ปรับปรุงห้อง 215</t>
  </si>
  <si>
    <t>1.11ฝึกทักษะและร่วมแข่งขันหุ่นยนต์</t>
  </si>
  <si>
    <t>1.12ฝึกทักษะและร่วมแข่งขันเครื่องบิน เครื่องร่อน</t>
  </si>
  <si>
    <t>1.9ปรับปรุงห้อง 212 คอมพิวเตอร์พร้อมโต๊ะ 50 ชุด</t>
  </si>
  <si>
    <t>ประชุมสัมมนาทางวิชาการกลุ่มโรงเรียนเฉลิมพระเกียรติสมเด็จพระศรีนครินทร์</t>
  </si>
  <si>
    <t>ปฐมนิเทศครูใหม่และเชิดชูครูผู้มีผลงานดีเด่น</t>
  </si>
  <si>
    <t>ส่งเสริมระเบียบวินัย</t>
  </si>
  <si>
    <t>ส่งเสริมประชาธิปไตย</t>
  </si>
  <si>
    <t>นิเทศครูสู่ผลสัมฤทธิ์</t>
  </si>
  <si>
    <t>งบสำรอง(ช)</t>
  </si>
  <si>
    <t>รวมงบฝ่ายอาคารสถานที่(ฉ)</t>
  </si>
  <si>
    <t>ปรับปรุง ซ่อมแซมภูมิทัศน์สภาพแวดล้อมของโรงเรียน</t>
  </si>
  <si>
    <t>ปรับปรุงห้องกิจกรรมพัฒนาผู้เรียน 1 ห้อง</t>
  </si>
  <si>
    <t>ทำทางเดินเชื่อมอาคาร</t>
  </si>
  <si>
    <t>ซ่อมแซมปรับปรุงห้องน้ำอาคารลดาวัลย์</t>
  </si>
  <si>
    <t>ตู้เก็บผลงานโรงเรียนห้องโสตทันศึกษา</t>
  </si>
  <si>
    <t>ค่ายเสริมวิชาการนอกหลักสูตร</t>
  </si>
  <si>
    <t>วันสำคัญทางภาษา</t>
  </si>
  <si>
    <t xml:space="preserve">ส่งเสริมศักยภาพการจัดการเรียนรู้สู่ศตวรรษที่ 21 </t>
  </si>
  <si>
    <t>งานบริหารฝ่ายบุคลากร</t>
  </si>
  <si>
    <t>ตารางที่ 4 แสดงงบประมาณรายจ่าย  จำแนกตามงาน/โครงการตามฝ่าย ประจำปีการศึกษา 2559</t>
  </si>
  <si>
    <t>รวม(ก)+(ข)+(ค)+(ง)+(จ)+(ฉ)+(ช)</t>
  </si>
  <si>
    <t>งานพัฒนาสื่อ นวัตกรรม และเทคโนโลยีการสื่อสาร</t>
  </si>
  <si>
    <t>คนดีศรีนครินทร์</t>
  </si>
  <si>
    <t>พัฒนาผลสัมฤทธิ์ทางการเรียนวิชาวิทยาศาสตร์</t>
  </si>
  <si>
    <t>พัฒนาผลสัมฤทธิ์คณิตศาสตร์</t>
  </si>
  <si>
    <t xml:space="preserve">ยกระดับผลสัมฤทธิ์ทางการเรียนวิชาภาษาอังกฤษเทียบเคียงมาตรฐานสากล </t>
  </si>
  <si>
    <t>ยกระดับผลสัมฤทธิ์กลุ่มสาระการเรียนรู้รายวิชาภาษาไทย</t>
  </si>
  <si>
    <t>พัฒนาผลสัมฤทธิ์กลุ่มสาระสังคมศึกษา</t>
  </si>
  <si>
    <t>พัฒนาศักยภาพและทักษะของผู้เรียน</t>
  </si>
  <si>
    <t xml:space="preserve">ส่งเสริมศักยภาพผู้เรียนด้านดนตรี ศิลปะ นาฏศิลป์  </t>
  </si>
  <si>
    <t>พัฒนาศักยภาพนักเรียนด้านการเรียนและกีฬา</t>
  </si>
  <si>
    <t>ยกระดับผลสัมฤทธิ์ทางการเรียนวิชาภาษาฝรั่งเศส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</si>
</sst>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#,##0.000"/>
    <numFmt numFmtId="208" formatCode="#,##0.0"/>
    <numFmt numFmtId="209" formatCode="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3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FF00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38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43" fontId="49" fillId="0" borderId="10" xfId="38" applyFont="1" applyBorder="1" applyAlignment="1">
      <alignment/>
    </xf>
    <xf numFmtId="43" fontId="49" fillId="0" borderId="10" xfId="38" applyFont="1" applyBorder="1" applyAlignment="1">
      <alignment horizontal="right" vertical="top"/>
    </xf>
    <xf numFmtId="0" fontId="49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43" fontId="3" fillId="0" borderId="10" xfId="38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0" xfId="38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/>
    </xf>
    <xf numFmtId="3" fontId="2" fillId="0" borderId="0" xfId="3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10" xfId="38" applyNumberFormat="1" applyFont="1" applyBorder="1" applyAlignment="1">
      <alignment horizontal="center" vertical="center"/>
    </xf>
    <xf numFmtId="43" fontId="3" fillId="0" borderId="11" xfId="38" applyFont="1" applyBorder="1" applyAlignment="1">
      <alignment/>
    </xf>
    <xf numFmtId="43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3" fontId="3" fillId="0" borderId="0" xfId="0" applyNumberFormat="1" applyFont="1" applyAlignment="1">
      <alignment/>
    </xf>
    <xf numFmtId="43" fontId="3" fillId="0" borderId="10" xfId="38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1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43" fontId="3" fillId="0" borderId="10" xfId="38" applyFont="1" applyBorder="1" applyAlignment="1">
      <alignment horizontal="right" vertical="top" wrapText="1"/>
    </xf>
    <xf numFmtId="43" fontId="3" fillId="0" borderId="10" xfId="38" applyFont="1" applyBorder="1" applyAlignment="1">
      <alignment horizontal="right" vertical="top"/>
    </xf>
    <xf numFmtId="0" fontId="2" fillId="35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right" vertical="top"/>
    </xf>
    <xf numFmtId="43" fontId="3" fillId="0" borderId="16" xfId="38" applyFont="1" applyBorder="1" applyAlignment="1">
      <alignment horizontal="right" vertical="top"/>
    </xf>
    <xf numFmtId="43" fontId="2" fillId="35" borderId="10" xfId="38" applyFont="1" applyFill="1" applyBorder="1" applyAlignment="1">
      <alignment horizontal="right" vertical="top"/>
    </xf>
    <xf numFmtId="43" fontId="3" fillId="0" borderId="10" xfId="38" applyFont="1" applyBorder="1" applyAlignment="1">
      <alignment vertical="top" wrapText="1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3" fontId="2" fillId="36" borderId="10" xfId="38" applyFont="1" applyFill="1" applyBorder="1" applyAlignment="1">
      <alignment horizontal="right" vertical="top"/>
    </xf>
    <xf numFmtId="206" fontId="3" fillId="0" borderId="10" xfId="38" applyNumberFormat="1" applyFont="1" applyBorder="1" applyAlignment="1">
      <alignment horizontal="center" vertical="center"/>
    </xf>
    <xf numFmtId="206" fontId="3" fillId="0" borderId="10" xfId="38" applyNumberFormat="1" applyFont="1" applyBorder="1" applyAlignment="1">
      <alignment/>
    </xf>
    <xf numFmtId="3" fontId="2" fillId="35" borderId="10" xfId="38" applyNumberFormat="1" applyFont="1" applyFill="1" applyBorder="1" applyAlignment="1">
      <alignment horizontal="center" vertical="center"/>
    </xf>
    <xf numFmtId="43" fontId="2" fillId="35" borderId="10" xfId="38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43" fontId="2" fillId="35" borderId="13" xfId="38" applyFont="1" applyFill="1" applyBorder="1" applyAlignment="1">
      <alignment/>
    </xf>
    <xf numFmtId="0" fontId="2" fillId="35" borderId="13" xfId="0" applyFont="1" applyFill="1" applyBorder="1" applyAlignment="1">
      <alignment/>
    </xf>
    <xf numFmtId="43" fontId="2" fillId="35" borderId="13" xfId="0" applyNumberFormat="1" applyFont="1" applyFill="1" applyBorder="1" applyAlignment="1">
      <alignment/>
    </xf>
    <xf numFmtId="43" fontId="2" fillId="35" borderId="13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3" fontId="2" fillId="35" borderId="13" xfId="0" applyNumberFormat="1" applyFont="1" applyFill="1" applyBorder="1" applyAlignment="1">
      <alignment horizontal="center"/>
    </xf>
    <xf numFmtId="3" fontId="2" fillId="35" borderId="13" xfId="38" applyNumberFormat="1" applyFont="1" applyFill="1" applyBorder="1" applyAlignment="1">
      <alignment horizontal="center" vertical="center"/>
    </xf>
    <xf numFmtId="43" fontId="2" fillId="35" borderId="13" xfId="38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35" borderId="10" xfId="0" applyFont="1" applyFill="1" applyBorder="1" applyAlignment="1">
      <alignment wrapText="1"/>
    </xf>
    <xf numFmtId="43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vertical="top"/>
    </xf>
    <xf numFmtId="0" fontId="3" fillId="35" borderId="0" xfId="0" applyFont="1" applyFill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43" fontId="3" fillId="0" borderId="0" xfId="38" applyFont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43" fontId="3" fillId="0" borderId="11" xfId="38" applyFont="1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06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3" fontId="2" fillId="37" borderId="13" xfId="38" applyFont="1" applyFill="1" applyBorder="1" applyAlignment="1">
      <alignment/>
    </xf>
    <xf numFmtId="43" fontId="3" fillId="0" borderId="0" xfId="0" applyNumberFormat="1" applyFont="1" applyAlignment="1">
      <alignment/>
    </xf>
    <xf numFmtId="1" fontId="3" fillId="35" borderId="10" xfId="3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34" borderId="10" xfId="38" applyFont="1" applyFill="1" applyBorder="1" applyAlignment="1">
      <alignment/>
    </xf>
    <xf numFmtId="0" fontId="50" fillId="0" borderId="0" xfId="0" applyFont="1" applyAlignment="1">
      <alignment/>
    </xf>
    <xf numFmtId="43" fontId="50" fillId="0" borderId="10" xfId="38" applyFont="1" applyBorder="1" applyAlignment="1">
      <alignment/>
    </xf>
    <xf numFmtId="0" fontId="2" fillId="0" borderId="10" xfId="0" applyFont="1" applyBorder="1" applyAlignment="1">
      <alignment wrapText="1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43" fontId="50" fillId="0" borderId="0" xfId="38" applyFont="1" applyAlignment="1">
      <alignment/>
    </xf>
    <xf numFmtId="43" fontId="51" fillId="0" borderId="13" xfId="38" applyFont="1" applyBorder="1" applyAlignment="1">
      <alignment/>
    </xf>
    <xf numFmtId="43" fontId="50" fillId="0" borderId="12" xfId="38" applyFont="1" applyBorder="1" applyAlignment="1">
      <alignment/>
    </xf>
    <xf numFmtId="43" fontId="51" fillId="0" borderId="20" xfId="38" applyFont="1" applyBorder="1" applyAlignment="1">
      <alignment/>
    </xf>
    <xf numFmtId="43" fontId="50" fillId="0" borderId="13" xfId="38" applyFont="1" applyBorder="1" applyAlignment="1">
      <alignment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43" fontId="49" fillId="0" borderId="10" xfId="38" applyNumberFormat="1" applyFont="1" applyBorder="1" applyAlignment="1">
      <alignment horizontal="right" vertical="top"/>
    </xf>
    <xf numFmtId="0" fontId="2" fillId="35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vertical="top"/>
    </xf>
    <xf numFmtId="0" fontId="49" fillId="0" borderId="10" xfId="0" applyFont="1" applyBorder="1" applyAlignment="1">
      <alignment vertical="top"/>
    </xf>
    <xf numFmtId="0" fontId="52" fillId="38" borderId="11" xfId="0" applyFont="1" applyFill="1" applyBorder="1" applyAlignment="1">
      <alignment/>
    </xf>
    <xf numFmtId="43" fontId="3" fillId="0" borderId="17" xfId="38" applyFont="1" applyBorder="1" applyAlignment="1">
      <alignment/>
    </xf>
    <xf numFmtId="43" fontId="3" fillId="0" borderId="12" xfId="38" applyFont="1" applyBorder="1" applyAlignment="1">
      <alignment horizontal="right" vertical="top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3" fillId="0" borderId="10" xfId="38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wrapText="1"/>
    </xf>
    <xf numFmtId="43" fontId="3" fillId="34" borderId="10" xfId="38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vertical="top"/>
    </xf>
    <xf numFmtId="43" fontId="3" fillId="0" borderId="16" xfId="38" applyFont="1" applyFill="1" applyBorder="1" applyAlignment="1">
      <alignment horizontal="right" vertical="top"/>
    </xf>
    <xf numFmtId="43" fontId="3" fillId="0" borderId="10" xfId="38" applyFont="1" applyFill="1" applyBorder="1" applyAlignment="1">
      <alignment horizontal="right" vertical="top"/>
    </xf>
    <xf numFmtId="0" fontId="2" fillId="0" borderId="10" xfId="0" applyFont="1" applyFill="1" applyBorder="1" applyAlignment="1">
      <alignment/>
    </xf>
    <xf numFmtId="43" fontId="3" fillId="0" borderId="10" xfId="0" applyNumberFormat="1" applyFont="1" applyBorder="1" applyAlignment="1">
      <alignment wrapText="1"/>
    </xf>
    <xf numFmtId="43" fontId="2" fillId="35" borderId="16" xfId="38" applyFont="1" applyFill="1" applyBorder="1" applyAlignment="1">
      <alignment horizontal="right" vertical="top"/>
    </xf>
    <xf numFmtId="43" fontId="3" fillId="36" borderId="10" xfId="38" applyFont="1" applyFill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4" fontId="2" fillId="36" borderId="10" xfId="38" applyNumberFormat="1" applyFont="1" applyFill="1" applyBorder="1" applyAlignment="1">
      <alignment horizontal="right" vertical="top"/>
    </xf>
    <xf numFmtId="43" fontId="53" fillId="39" borderId="10" xfId="38" applyFont="1" applyFill="1" applyBorder="1" applyAlignment="1">
      <alignment horizontal="right" vertical="top"/>
    </xf>
    <xf numFmtId="0" fontId="53" fillId="39" borderId="11" xfId="0" applyFont="1" applyFill="1" applyBorder="1" applyAlignment="1">
      <alignment/>
    </xf>
    <xf numFmtId="43" fontId="3" fillId="0" borderId="10" xfId="38" applyFont="1" applyBorder="1" applyAlignment="1">
      <alignment horizontal="right" wrapText="1"/>
    </xf>
    <xf numFmtId="43" fontId="3" fillId="34" borderId="10" xfId="38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34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52" fillId="38" borderId="22" xfId="0" applyFont="1" applyFill="1" applyBorder="1" applyAlignment="1">
      <alignment/>
    </xf>
    <xf numFmtId="0" fontId="49" fillId="0" borderId="17" xfId="0" applyFont="1" applyBorder="1" applyAlignment="1">
      <alignment/>
    </xf>
    <xf numFmtId="0" fontId="49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43" fontId="3" fillId="34" borderId="11" xfId="38" applyFont="1" applyFill="1" applyBorder="1" applyAlignment="1">
      <alignment horizontal="right" vertical="top" wrapText="1"/>
    </xf>
    <xf numFmtId="43" fontId="3" fillId="0" borderId="11" xfId="38" applyFont="1" applyBorder="1" applyAlignment="1">
      <alignment horizontal="right" vertical="top" wrapText="1"/>
    </xf>
    <xf numFmtId="0" fontId="3" fillId="34" borderId="11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3" fontId="3" fillId="0" borderId="11" xfId="0" applyNumberFormat="1" applyFont="1" applyFill="1" applyBorder="1" applyAlignment="1">
      <alignment horizontal="center" vertical="top"/>
    </xf>
    <xf numFmtId="43" fontId="3" fillId="0" borderId="20" xfId="0" applyNumberFormat="1" applyFont="1" applyFill="1" applyBorder="1" applyAlignment="1">
      <alignment horizontal="center" vertical="top"/>
    </xf>
    <xf numFmtId="43" fontId="3" fillId="0" borderId="1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3" fontId="3" fillId="0" borderId="11" xfId="38" applyFont="1" applyBorder="1" applyAlignment="1">
      <alignment horizontal="right" vertical="top"/>
    </xf>
    <xf numFmtId="43" fontId="3" fillId="0" borderId="20" xfId="38" applyFont="1" applyBorder="1" applyAlignment="1">
      <alignment horizontal="right" vertical="top"/>
    </xf>
    <xf numFmtId="43" fontId="3" fillId="0" borderId="12" xfId="38" applyFont="1" applyBorder="1" applyAlignment="1">
      <alignment horizontal="right" vertical="top"/>
    </xf>
    <xf numFmtId="43" fontId="3" fillId="0" borderId="11" xfId="38" applyFont="1" applyBorder="1" applyAlignment="1">
      <alignment horizontal="left" vertical="top"/>
    </xf>
    <xf numFmtId="43" fontId="3" fillId="0" borderId="20" xfId="38" applyFont="1" applyBorder="1" applyAlignment="1">
      <alignment horizontal="left" vertical="top"/>
    </xf>
    <xf numFmtId="43" fontId="3" fillId="0" borderId="12" xfId="38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53" fillId="39" borderId="16" xfId="0" applyFont="1" applyFill="1" applyBorder="1" applyAlignment="1">
      <alignment horizontal="center"/>
    </xf>
    <xf numFmtId="0" fontId="53" fillId="39" borderId="17" xfId="0" applyFont="1" applyFill="1" applyBorder="1" applyAlignment="1">
      <alignment horizontal="center"/>
    </xf>
    <xf numFmtId="43" fontId="2" fillId="0" borderId="11" xfId="38" applyFont="1" applyBorder="1" applyAlignment="1">
      <alignment horizontal="center" vertical="center"/>
    </xf>
    <xf numFmtId="43" fontId="2" fillId="0" borderId="12" xfId="38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3" fontId="2" fillId="0" borderId="16" xfId="38" applyFont="1" applyBorder="1" applyAlignment="1">
      <alignment horizontal="center" vertical="center"/>
    </xf>
    <xf numFmtId="43" fontId="2" fillId="0" borderId="24" xfId="38" applyFont="1" applyBorder="1" applyAlignment="1">
      <alignment horizontal="center" vertical="center"/>
    </xf>
    <xf numFmtId="43" fontId="2" fillId="0" borderId="17" xfId="38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3" fontId="2" fillId="0" borderId="20" xfId="38" applyFont="1" applyBorder="1" applyAlignment="1">
      <alignment horizontal="center" vertical="center"/>
    </xf>
    <xf numFmtId="43" fontId="54" fillId="0" borderId="10" xfId="38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zoomScalePageLayoutView="0" workbookViewId="0" topLeftCell="A136">
      <selection activeCell="B139" sqref="B139"/>
    </sheetView>
  </sheetViews>
  <sheetFormatPr defaultColWidth="9.140625" defaultRowHeight="15"/>
  <cols>
    <col min="1" max="1" width="43.8515625" style="13" customWidth="1"/>
    <col min="2" max="2" width="19.140625" style="13" customWidth="1"/>
    <col min="3" max="3" width="20.140625" style="13" customWidth="1"/>
    <col min="4" max="4" width="21.28125" style="13" bestFit="1" customWidth="1"/>
    <col min="5" max="5" width="37.7109375" style="13" customWidth="1"/>
    <col min="6" max="6" width="17.57421875" style="13" customWidth="1"/>
    <col min="7" max="16384" width="9.00390625" style="13" customWidth="1"/>
  </cols>
  <sheetData>
    <row r="1" spans="1:4" ht="23.25">
      <c r="A1" s="208" t="s">
        <v>153</v>
      </c>
      <c r="B1" s="208"/>
      <c r="C1" s="208"/>
      <c r="D1" s="208"/>
    </row>
    <row r="3" spans="1:4" ht="21">
      <c r="A3" s="192" t="s">
        <v>154</v>
      </c>
      <c r="B3" s="192"/>
      <c r="C3" s="192"/>
      <c r="D3" s="192"/>
    </row>
    <row r="4" spans="1:4" ht="21">
      <c r="A4" s="12"/>
      <c r="B4" s="12"/>
      <c r="C4" s="12"/>
      <c r="D4" s="12"/>
    </row>
    <row r="5" ht="21">
      <c r="A5" s="13" t="s">
        <v>94</v>
      </c>
    </row>
    <row r="7" spans="1:4" s="15" customFormat="1" ht="21">
      <c r="A7" s="14" t="s">
        <v>83</v>
      </c>
      <c r="B7" s="14" t="s">
        <v>92</v>
      </c>
      <c r="C7" s="14" t="s">
        <v>93</v>
      </c>
      <c r="D7" s="14" t="s">
        <v>0</v>
      </c>
    </row>
    <row r="8" spans="1:4" ht="21">
      <c r="A8" s="1" t="s">
        <v>1</v>
      </c>
      <c r="B8" s="16">
        <v>390</v>
      </c>
      <c r="C8" s="17">
        <v>3500</v>
      </c>
      <c r="D8" s="17">
        <f aca="true" t="shared" si="0" ref="D8:D13">B8*C8</f>
        <v>1365000</v>
      </c>
    </row>
    <row r="9" spans="1:4" ht="21">
      <c r="A9" s="1" t="s">
        <v>2</v>
      </c>
      <c r="B9" s="16">
        <v>425</v>
      </c>
      <c r="C9" s="17">
        <v>3500</v>
      </c>
      <c r="D9" s="17">
        <f t="shared" si="0"/>
        <v>1487500</v>
      </c>
    </row>
    <row r="10" spans="1:4" ht="21">
      <c r="A10" s="1" t="s">
        <v>3</v>
      </c>
      <c r="B10" s="16">
        <v>367</v>
      </c>
      <c r="C10" s="17">
        <v>3500</v>
      </c>
      <c r="D10" s="17">
        <f t="shared" si="0"/>
        <v>1284500</v>
      </c>
    </row>
    <row r="11" spans="1:4" ht="21">
      <c r="A11" s="1" t="s">
        <v>4</v>
      </c>
      <c r="B11" s="16">
        <v>390</v>
      </c>
      <c r="C11" s="17">
        <v>3800</v>
      </c>
      <c r="D11" s="17">
        <f t="shared" si="0"/>
        <v>1482000</v>
      </c>
    </row>
    <row r="12" spans="1:4" ht="21">
      <c r="A12" s="1" t="s">
        <v>5</v>
      </c>
      <c r="B12" s="16">
        <v>310</v>
      </c>
      <c r="C12" s="17">
        <v>3800</v>
      </c>
      <c r="D12" s="17">
        <f t="shared" si="0"/>
        <v>1178000</v>
      </c>
    </row>
    <row r="13" spans="1:4" ht="21">
      <c r="A13" s="1" t="s">
        <v>6</v>
      </c>
      <c r="B13" s="16">
        <v>258</v>
      </c>
      <c r="C13" s="17">
        <v>3800</v>
      </c>
      <c r="D13" s="17">
        <f t="shared" si="0"/>
        <v>980400</v>
      </c>
    </row>
    <row r="14" spans="1:4" s="15" customFormat="1" ht="21">
      <c r="A14" s="71" t="s">
        <v>7</v>
      </c>
      <c r="B14" s="76">
        <f>SUM(B8:B13)</f>
        <v>2140</v>
      </c>
      <c r="C14" s="77"/>
      <c r="D14" s="77">
        <f>SUM(D8:D13)</f>
        <v>7777400</v>
      </c>
    </row>
    <row r="16" ht="21">
      <c r="A16" s="13" t="s">
        <v>155</v>
      </c>
    </row>
    <row r="19" spans="1:6" ht="23.25" customHeight="1">
      <c r="A19" s="198" t="s">
        <v>156</v>
      </c>
      <c r="B19" s="198"/>
      <c r="C19" s="198"/>
      <c r="D19" s="198"/>
      <c r="E19" s="198"/>
      <c r="F19" s="198"/>
    </row>
    <row r="21" ht="21">
      <c r="A21" s="13" t="s">
        <v>95</v>
      </c>
    </row>
    <row r="23" spans="1:6" s="15" customFormat="1" ht="21">
      <c r="A23" s="205" t="s">
        <v>83</v>
      </c>
      <c r="B23" s="205" t="s">
        <v>99</v>
      </c>
      <c r="C23" s="201" t="s">
        <v>9</v>
      </c>
      <c r="D23" s="202"/>
      <c r="E23" s="203"/>
      <c r="F23" s="200" t="s">
        <v>98</v>
      </c>
    </row>
    <row r="24" spans="1:6" s="15" customFormat="1" ht="21">
      <c r="A24" s="206"/>
      <c r="B24" s="206"/>
      <c r="C24" s="18" t="s">
        <v>96</v>
      </c>
      <c r="D24" s="18" t="s">
        <v>97</v>
      </c>
      <c r="E24" s="18" t="s">
        <v>101</v>
      </c>
      <c r="F24" s="200"/>
    </row>
    <row r="25" spans="1:6" s="4" customFormat="1" ht="21">
      <c r="A25" s="1" t="s">
        <v>1</v>
      </c>
      <c r="B25" s="20">
        <v>72</v>
      </c>
      <c r="C25" s="2">
        <v>3000</v>
      </c>
      <c r="D25" s="2">
        <f>C25</f>
        <v>3000</v>
      </c>
      <c r="E25" s="3">
        <f>SUM(C25:D25)</f>
        <v>6000</v>
      </c>
      <c r="F25" s="3">
        <f>E25*B25</f>
        <v>432000</v>
      </c>
    </row>
    <row r="26" spans="1:6" s="4" customFormat="1" ht="21">
      <c r="A26" s="1" t="s">
        <v>2</v>
      </c>
      <c r="B26" s="20">
        <v>60</v>
      </c>
      <c r="C26" s="2">
        <v>3000</v>
      </c>
      <c r="D26" s="2">
        <f>C26</f>
        <v>3000</v>
      </c>
      <c r="E26" s="3">
        <f>SUM(C26:D26)</f>
        <v>6000</v>
      </c>
      <c r="F26" s="3">
        <f>E26*B26</f>
        <v>360000</v>
      </c>
    </row>
    <row r="27" spans="1:6" s="4" customFormat="1" ht="21">
      <c r="A27" s="1" t="s">
        <v>3</v>
      </c>
      <c r="B27" s="20">
        <v>60</v>
      </c>
      <c r="C27" s="2">
        <v>3000</v>
      </c>
      <c r="D27" s="2">
        <f>C27</f>
        <v>3000</v>
      </c>
      <c r="E27" s="3">
        <f>SUM(C27:D27)</f>
        <v>6000</v>
      </c>
      <c r="F27" s="3">
        <f>E27*B27</f>
        <v>360000</v>
      </c>
    </row>
    <row r="28" spans="1:6" s="23" customFormat="1" ht="21.75" thickBot="1">
      <c r="A28" s="78" t="s">
        <v>7</v>
      </c>
      <c r="B28" s="79">
        <f>SUM(B25:B27)</f>
        <v>192</v>
      </c>
      <c r="C28" s="80"/>
      <c r="D28" s="80"/>
      <c r="E28" s="81"/>
      <c r="F28" s="82">
        <f>SUM(F25:F27)</f>
        <v>1152000</v>
      </c>
    </row>
    <row r="29" spans="1:6" s="27" customFormat="1" ht="21.75" thickTop="1">
      <c r="A29" s="24"/>
      <c r="B29" s="25"/>
      <c r="C29" s="26"/>
      <c r="D29" s="26"/>
      <c r="F29" s="28"/>
    </row>
    <row r="30" spans="1:7" ht="21.75" thickBot="1">
      <c r="A30" s="13" t="s">
        <v>100</v>
      </c>
      <c r="G30" s="29"/>
    </row>
    <row r="31" ht="21.75" thickTop="1"/>
    <row r="32" spans="1:6" s="15" customFormat="1" ht="21">
      <c r="A32" s="205" t="s">
        <v>83</v>
      </c>
      <c r="B32" s="205" t="s">
        <v>99</v>
      </c>
      <c r="C32" s="201" t="s">
        <v>9</v>
      </c>
      <c r="D32" s="202"/>
      <c r="E32" s="203"/>
      <c r="F32" s="200" t="s">
        <v>98</v>
      </c>
    </row>
    <row r="33" spans="1:6" s="15" customFormat="1" ht="21">
      <c r="A33" s="206"/>
      <c r="B33" s="206"/>
      <c r="C33" s="18" t="s">
        <v>96</v>
      </c>
      <c r="D33" s="18" t="s">
        <v>97</v>
      </c>
      <c r="E33" s="18" t="s">
        <v>101</v>
      </c>
      <c r="F33" s="200"/>
    </row>
    <row r="34" spans="1:6" s="4" customFormat="1" ht="21">
      <c r="A34" s="1" t="s">
        <v>1</v>
      </c>
      <c r="B34" s="1">
        <v>15</v>
      </c>
      <c r="C34" s="2">
        <v>23500</v>
      </c>
      <c r="D34" s="2">
        <v>23500</v>
      </c>
      <c r="E34" s="3">
        <f aca="true" t="shared" si="1" ref="E34:E39">SUM(C34:D34)</f>
        <v>47000</v>
      </c>
      <c r="F34" s="3">
        <f aca="true" t="shared" si="2" ref="F34:F39">E34*B34</f>
        <v>705000</v>
      </c>
    </row>
    <row r="35" spans="1:6" s="4" customFormat="1" ht="21">
      <c r="A35" s="1" t="s">
        <v>2</v>
      </c>
      <c r="B35" s="20">
        <v>30</v>
      </c>
      <c r="C35" s="2">
        <v>23500</v>
      </c>
      <c r="D35" s="2">
        <v>23500</v>
      </c>
      <c r="E35" s="3">
        <f t="shared" si="1"/>
        <v>47000</v>
      </c>
      <c r="F35" s="3">
        <f t="shared" si="2"/>
        <v>1410000</v>
      </c>
    </row>
    <row r="36" spans="1:6" s="4" customFormat="1" ht="21">
      <c r="A36" s="1" t="s">
        <v>3</v>
      </c>
      <c r="B36" s="20">
        <v>23</v>
      </c>
      <c r="C36" s="2">
        <v>23500</v>
      </c>
      <c r="D36" s="2">
        <v>23500</v>
      </c>
      <c r="E36" s="3">
        <f t="shared" si="1"/>
        <v>47000</v>
      </c>
      <c r="F36" s="3">
        <f t="shared" si="2"/>
        <v>1081000</v>
      </c>
    </row>
    <row r="37" spans="1:6" s="4" customFormat="1" ht="21">
      <c r="A37" s="1" t="s">
        <v>4</v>
      </c>
      <c r="B37" s="20">
        <v>14</v>
      </c>
      <c r="C37" s="2">
        <v>16000</v>
      </c>
      <c r="D37" s="2">
        <v>16000</v>
      </c>
      <c r="E37" s="3">
        <f t="shared" si="1"/>
        <v>32000</v>
      </c>
      <c r="F37" s="3">
        <f t="shared" si="2"/>
        <v>448000</v>
      </c>
    </row>
    <row r="38" spans="1:6" s="4" customFormat="1" ht="21">
      <c r="A38" s="1" t="s">
        <v>5</v>
      </c>
      <c r="B38" s="20">
        <v>9</v>
      </c>
      <c r="C38" s="2">
        <v>16000</v>
      </c>
      <c r="D38" s="2">
        <v>16000</v>
      </c>
      <c r="E38" s="3">
        <f t="shared" si="1"/>
        <v>32000</v>
      </c>
      <c r="F38" s="3">
        <f t="shared" si="2"/>
        <v>288000</v>
      </c>
    </row>
    <row r="39" spans="1:6" s="4" customFormat="1" ht="21">
      <c r="A39" s="1" t="s">
        <v>6</v>
      </c>
      <c r="B39" s="20">
        <v>12</v>
      </c>
      <c r="C39" s="2">
        <v>16000</v>
      </c>
      <c r="D39" s="2">
        <v>16000</v>
      </c>
      <c r="E39" s="3">
        <f t="shared" si="1"/>
        <v>32000</v>
      </c>
      <c r="F39" s="3">
        <f t="shared" si="2"/>
        <v>384000</v>
      </c>
    </row>
    <row r="40" spans="1:6" s="84" customFormat="1" ht="21.75" thickBot="1">
      <c r="A40" s="79" t="s">
        <v>7</v>
      </c>
      <c r="B40" s="79">
        <f>SUM(B34:B39)</f>
        <v>103</v>
      </c>
      <c r="C40" s="79"/>
      <c r="D40" s="79"/>
      <c r="E40" s="79"/>
      <c r="F40" s="83">
        <f>SUM(F34:F39)</f>
        <v>4316000</v>
      </c>
    </row>
    <row r="41" ht="21.75" thickTop="1"/>
    <row r="45" spans="1:6" ht="21">
      <c r="A45" s="192" t="s">
        <v>157</v>
      </c>
      <c r="B45" s="192"/>
      <c r="C45" s="192"/>
      <c r="D45" s="192"/>
      <c r="E45" s="192"/>
      <c r="F45" s="192"/>
    </row>
    <row r="47" ht="21">
      <c r="A47" s="13" t="s">
        <v>158</v>
      </c>
    </row>
    <row r="48" spans="1:6" s="19" customFormat="1" ht="21">
      <c r="A48" s="200" t="s">
        <v>22</v>
      </c>
      <c r="B48" s="200" t="s">
        <v>9</v>
      </c>
      <c r="C48" s="200"/>
      <c r="D48" s="200"/>
      <c r="E48" s="205" t="s">
        <v>10</v>
      </c>
      <c r="F48" s="205" t="s">
        <v>11</v>
      </c>
    </row>
    <row r="49" spans="1:6" s="19" customFormat="1" ht="21">
      <c r="A49" s="200"/>
      <c r="B49" s="19" t="s">
        <v>96</v>
      </c>
      <c r="C49" s="19" t="s">
        <v>97</v>
      </c>
      <c r="D49" s="19" t="s">
        <v>101</v>
      </c>
      <c r="E49" s="206"/>
      <c r="F49" s="206"/>
    </row>
    <row r="50" spans="1:6" s="4" customFormat="1" ht="21">
      <c r="A50" s="5" t="s">
        <v>110</v>
      </c>
      <c r="B50" s="2">
        <v>500</v>
      </c>
      <c r="C50" s="17">
        <v>500</v>
      </c>
      <c r="D50" s="17">
        <f>SUM(B50:C50)</f>
        <v>1000</v>
      </c>
      <c r="E50" s="30">
        <f>B14</f>
        <v>2140</v>
      </c>
      <c r="F50" s="3">
        <f>D50*E50</f>
        <v>2140000</v>
      </c>
    </row>
    <row r="51" spans="1:8" s="4" customFormat="1" ht="23.25">
      <c r="A51" s="5" t="s">
        <v>102</v>
      </c>
      <c r="B51" s="2">
        <v>500</v>
      </c>
      <c r="C51" s="17">
        <v>500</v>
      </c>
      <c r="D51" s="17">
        <f>SUM(B51:C51)</f>
        <v>1000</v>
      </c>
      <c r="E51" s="30">
        <f>B14-B40</f>
        <v>2037</v>
      </c>
      <c r="F51" s="3">
        <f>D51*E51</f>
        <v>2037000</v>
      </c>
      <c r="G51" s="42"/>
      <c r="H51" s="13"/>
    </row>
    <row r="52" spans="1:7" s="4" customFormat="1" ht="23.25">
      <c r="A52" s="5" t="s">
        <v>103</v>
      </c>
      <c r="B52" s="2">
        <v>500</v>
      </c>
      <c r="C52" s="17">
        <v>500</v>
      </c>
      <c r="D52" s="17">
        <f>SUM(B52:C52)</f>
        <v>1000</v>
      </c>
      <c r="E52" s="30">
        <f>E51</f>
        <v>2037</v>
      </c>
      <c r="F52" s="3">
        <f>D52*E52</f>
        <v>2037000</v>
      </c>
      <c r="G52" s="46"/>
    </row>
    <row r="53" spans="1:7" s="4" customFormat="1" ht="23.25">
      <c r="A53" s="5" t="s">
        <v>104</v>
      </c>
      <c r="B53" s="2">
        <v>500</v>
      </c>
      <c r="C53" s="17">
        <v>500</v>
      </c>
      <c r="D53" s="17">
        <f>SUM(B53:C53)</f>
        <v>1000</v>
      </c>
      <c r="E53" s="30">
        <f>E50</f>
        <v>2140</v>
      </c>
      <c r="F53" s="3">
        <f>D53*E53</f>
        <v>2140000</v>
      </c>
      <c r="G53" s="42"/>
    </row>
    <row r="54" spans="1:6" s="21" customFormat="1" ht="21.75" thickBot="1">
      <c r="A54" s="78" t="s">
        <v>7</v>
      </c>
      <c r="B54" s="78"/>
      <c r="C54" s="78"/>
      <c r="D54" s="85">
        <f>SUM(D50:D53)</f>
        <v>4000</v>
      </c>
      <c r="E54" s="86">
        <f>E53</f>
        <v>2140</v>
      </c>
      <c r="F54" s="85">
        <f>SUM(F50:F53)</f>
        <v>8354000</v>
      </c>
    </row>
    <row r="55" spans="4:6" s="24" customFormat="1" ht="21.75" thickTop="1">
      <c r="D55" s="31"/>
      <c r="E55" s="32"/>
      <c r="F55" s="31"/>
    </row>
    <row r="56" spans="4:6" s="24" customFormat="1" ht="21">
      <c r="D56" s="31"/>
      <c r="E56" s="32"/>
      <c r="F56" s="31"/>
    </row>
    <row r="57" spans="1:6" ht="21">
      <c r="A57" s="192" t="s">
        <v>160</v>
      </c>
      <c r="B57" s="192"/>
      <c r="C57" s="192"/>
      <c r="D57" s="192"/>
      <c r="E57" s="192"/>
      <c r="F57" s="192"/>
    </row>
    <row r="58" spans="1:5" ht="21">
      <c r="A58" s="204" t="s">
        <v>159</v>
      </c>
      <c r="B58" s="204"/>
      <c r="C58" s="204"/>
      <c r="D58" s="204"/>
      <c r="E58" s="204"/>
    </row>
    <row r="59" spans="1:6" s="33" customFormat="1" ht="21">
      <c r="A59" s="199" t="s">
        <v>22</v>
      </c>
      <c r="B59" s="200" t="s">
        <v>9</v>
      </c>
      <c r="C59" s="200"/>
      <c r="D59" s="200"/>
      <c r="E59" s="209" t="s">
        <v>10</v>
      </c>
      <c r="F59" s="200" t="s">
        <v>11</v>
      </c>
    </row>
    <row r="60" spans="1:6" s="33" customFormat="1" ht="21">
      <c r="A60" s="185"/>
      <c r="B60" s="19" t="s">
        <v>96</v>
      </c>
      <c r="C60" s="19" t="s">
        <v>97</v>
      </c>
      <c r="D60" s="19" t="s">
        <v>101</v>
      </c>
      <c r="E60" s="210"/>
      <c r="F60" s="200"/>
    </row>
    <row r="61" spans="1:6" ht="21">
      <c r="A61" s="5" t="s">
        <v>105</v>
      </c>
      <c r="B61" s="2">
        <v>4000</v>
      </c>
      <c r="C61" s="2">
        <v>4000</v>
      </c>
      <c r="D61" s="2">
        <f>SUM(B61:C61)</f>
        <v>8000</v>
      </c>
      <c r="E61" s="34">
        <v>56</v>
      </c>
      <c r="F61" s="3">
        <f aca="true" t="shared" si="3" ref="F61:F66">D61*E61</f>
        <v>448000</v>
      </c>
    </row>
    <row r="62" spans="1:6" ht="21">
      <c r="A62" s="5" t="s">
        <v>106</v>
      </c>
      <c r="B62" s="2">
        <v>6000</v>
      </c>
      <c r="C62" s="2">
        <v>6000</v>
      </c>
      <c r="D62" s="2">
        <f>SUM(B62:C62)</f>
        <v>12000</v>
      </c>
      <c r="E62" s="34">
        <v>56</v>
      </c>
      <c r="F62" s="3">
        <f t="shared" si="3"/>
        <v>672000</v>
      </c>
    </row>
    <row r="63" spans="1:6" ht="21">
      <c r="A63" s="5" t="s">
        <v>107</v>
      </c>
      <c r="B63" s="2">
        <v>200</v>
      </c>
      <c r="C63" s="2">
        <v>200</v>
      </c>
      <c r="D63" s="2">
        <f>SUM(B63:C63)</f>
        <v>400</v>
      </c>
      <c r="E63" s="34">
        <v>56</v>
      </c>
      <c r="F63" s="3">
        <f t="shared" si="3"/>
        <v>22400</v>
      </c>
    </row>
    <row r="64" spans="1:6" ht="21">
      <c r="A64" s="6" t="s">
        <v>108</v>
      </c>
      <c r="B64" s="35">
        <v>15000</v>
      </c>
      <c r="C64" s="35">
        <v>15000</v>
      </c>
      <c r="D64" s="35">
        <f>SUM(B64:C64)</f>
        <v>30000</v>
      </c>
      <c r="E64" s="34">
        <v>56</v>
      </c>
      <c r="F64" s="36">
        <f t="shared" si="3"/>
        <v>1680000</v>
      </c>
    </row>
    <row r="65" spans="1:6" ht="21">
      <c r="A65" s="6" t="s">
        <v>180</v>
      </c>
      <c r="B65" s="35">
        <v>500</v>
      </c>
      <c r="C65" s="35">
        <v>500</v>
      </c>
      <c r="D65" s="35">
        <f>SUM(B65:C65)</f>
        <v>1000</v>
      </c>
      <c r="E65" s="34">
        <v>56</v>
      </c>
      <c r="F65" s="36">
        <f t="shared" si="3"/>
        <v>56000</v>
      </c>
    </row>
    <row r="66" spans="1:6" s="22" customFormat="1" ht="21.75" thickBot="1">
      <c r="A66" s="79" t="s">
        <v>7</v>
      </c>
      <c r="B66" s="87">
        <f>SUM(B61:B65)</f>
        <v>25700</v>
      </c>
      <c r="C66" s="87">
        <f>SUM(C61:C65)</f>
        <v>25700</v>
      </c>
      <c r="D66" s="87">
        <f>B66+C66</f>
        <v>51400</v>
      </c>
      <c r="E66" s="114">
        <v>56</v>
      </c>
      <c r="F66" s="83">
        <f t="shared" si="3"/>
        <v>2878400</v>
      </c>
    </row>
    <row r="67" ht="21.75" thickTop="1"/>
    <row r="68" spans="1:5" ht="21">
      <c r="A68" s="197" t="s">
        <v>162</v>
      </c>
      <c r="B68" s="197"/>
      <c r="C68" s="197"/>
      <c r="D68" s="197"/>
      <c r="E68" s="37"/>
    </row>
    <row r="69" spans="1:5" ht="21">
      <c r="A69" s="12"/>
      <c r="B69" s="12"/>
      <c r="C69" s="12"/>
      <c r="D69" s="12"/>
      <c r="E69" s="12"/>
    </row>
    <row r="70" spans="1:4" s="15" customFormat="1" ht="21">
      <c r="A70" s="19" t="s">
        <v>13</v>
      </c>
      <c r="B70" s="19" t="s">
        <v>11</v>
      </c>
      <c r="C70" s="19" t="s">
        <v>109</v>
      </c>
      <c r="D70" s="14" t="s">
        <v>91</v>
      </c>
    </row>
    <row r="71" spans="1:4" ht="21">
      <c r="A71" s="4" t="s">
        <v>14</v>
      </c>
      <c r="B71" s="2">
        <v>300000</v>
      </c>
      <c r="C71" s="4" t="s">
        <v>15</v>
      </c>
      <c r="D71" s="4" t="s">
        <v>168</v>
      </c>
    </row>
    <row r="72" spans="1:4" ht="21">
      <c r="A72" s="4" t="s">
        <v>16</v>
      </c>
      <c r="B72" s="2">
        <v>700000</v>
      </c>
      <c r="C72" s="4" t="s">
        <v>15</v>
      </c>
      <c r="D72" s="4" t="s">
        <v>168</v>
      </c>
    </row>
    <row r="73" spans="1:4" ht="21">
      <c r="A73" s="38"/>
      <c r="B73" s="2"/>
      <c r="C73" s="4"/>
      <c r="D73" s="4"/>
    </row>
    <row r="74" spans="1:5" ht="21">
      <c r="A74" s="5"/>
      <c r="B74" s="2"/>
      <c r="C74" s="4"/>
      <c r="D74" s="4"/>
      <c r="E74" s="103"/>
    </row>
    <row r="75" spans="1:4" ht="21">
      <c r="A75" s="71" t="s">
        <v>7</v>
      </c>
      <c r="B75" s="77">
        <f>SUM(B71:B74)</f>
        <v>1000000</v>
      </c>
      <c r="C75" s="88"/>
      <c r="D75" s="88"/>
    </row>
    <row r="78" spans="1:4" ht="21">
      <c r="A78" s="207" t="s">
        <v>163</v>
      </c>
      <c r="B78" s="207"/>
      <c r="C78" s="207"/>
      <c r="D78" s="207"/>
    </row>
    <row r="80" spans="1:4" ht="21">
      <c r="A80" s="19" t="s">
        <v>22</v>
      </c>
      <c r="B80" s="19" t="s">
        <v>23</v>
      </c>
      <c r="C80" s="19" t="s">
        <v>24</v>
      </c>
      <c r="D80" s="19" t="s">
        <v>25</v>
      </c>
    </row>
    <row r="81" spans="1:4" ht="21">
      <c r="A81" s="39" t="s">
        <v>26</v>
      </c>
      <c r="B81" s="39"/>
      <c r="C81" s="39"/>
      <c r="D81" s="108"/>
    </row>
    <row r="82" spans="1:4" ht="21">
      <c r="A82" s="56" t="s">
        <v>27</v>
      </c>
      <c r="B82" s="74">
        <f aca="true" t="shared" si="4" ref="B82:B87">B8</f>
        <v>390</v>
      </c>
      <c r="C82" s="109">
        <v>924</v>
      </c>
      <c r="D82" s="57">
        <f aca="true" t="shared" si="5" ref="D82:D87">B82*C82</f>
        <v>360360</v>
      </c>
    </row>
    <row r="83" spans="1:8" ht="21">
      <c r="A83" s="56" t="s">
        <v>28</v>
      </c>
      <c r="B83" s="74">
        <f t="shared" si="4"/>
        <v>425</v>
      </c>
      <c r="C83" s="109">
        <v>565</v>
      </c>
      <c r="D83" s="57">
        <f t="shared" si="5"/>
        <v>240125</v>
      </c>
      <c r="H83" s="16"/>
    </row>
    <row r="84" spans="1:8" ht="21">
      <c r="A84" s="56" t="s">
        <v>29</v>
      </c>
      <c r="B84" s="74">
        <f t="shared" si="4"/>
        <v>367</v>
      </c>
      <c r="C84" s="109">
        <v>560</v>
      </c>
      <c r="D84" s="57">
        <f t="shared" si="5"/>
        <v>205520</v>
      </c>
      <c r="H84" s="16"/>
    </row>
    <row r="85" spans="1:8" ht="21">
      <c r="A85" s="56" t="s">
        <v>30</v>
      </c>
      <c r="B85" s="74">
        <f t="shared" si="4"/>
        <v>390</v>
      </c>
      <c r="C85" s="109">
        <v>1451</v>
      </c>
      <c r="D85" s="57">
        <f t="shared" si="5"/>
        <v>565890</v>
      </c>
      <c r="H85" s="16"/>
    </row>
    <row r="86" spans="1:4" ht="21">
      <c r="A86" s="56" t="s">
        <v>31</v>
      </c>
      <c r="B86" s="74">
        <f t="shared" si="4"/>
        <v>310</v>
      </c>
      <c r="C86" s="109">
        <v>806</v>
      </c>
      <c r="D86" s="57">
        <f t="shared" si="5"/>
        <v>249860</v>
      </c>
    </row>
    <row r="87" spans="1:4" ht="21">
      <c r="A87" s="56" t="s">
        <v>32</v>
      </c>
      <c r="B87" s="74">
        <f t="shared" si="4"/>
        <v>258</v>
      </c>
      <c r="C87" s="109">
        <v>763</v>
      </c>
      <c r="D87" s="57">
        <f t="shared" si="5"/>
        <v>196854</v>
      </c>
    </row>
    <row r="88" spans="1:8" ht="21">
      <c r="A88" s="56" t="s">
        <v>7</v>
      </c>
      <c r="B88" s="75">
        <f>SUM(B82:B87)</f>
        <v>2140</v>
      </c>
      <c r="C88" s="109"/>
      <c r="D88" s="57">
        <f>SUM(D82:D87)</f>
        <v>1818609</v>
      </c>
      <c r="H88" s="16"/>
    </row>
    <row r="89" spans="1:8" ht="21">
      <c r="A89" s="39" t="s">
        <v>33</v>
      </c>
      <c r="B89" s="39"/>
      <c r="C89" s="39"/>
      <c r="D89" s="108"/>
      <c r="H89" s="16"/>
    </row>
    <row r="90" spans="1:8" ht="21">
      <c r="A90" s="56" t="s">
        <v>34</v>
      </c>
      <c r="B90" s="110">
        <f>B82+B83+B84</f>
        <v>1182</v>
      </c>
      <c r="C90" s="109">
        <v>420</v>
      </c>
      <c r="D90" s="57">
        <f>B90*C90</f>
        <v>496440</v>
      </c>
      <c r="H90" s="16"/>
    </row>
    <row r="91" spans="1:4" ht="21">
      <c r="A91" s="56" t="s">
        <v>35</v>
      </c>
      <c r="B91" s="110">
        <f>B85+B86+B87</f>
        <v>958</v>
      </c>
      <c r="C91" s="109">
        <v>460</v>
      </c>
      <c r="D91" s="57">
        <f>B91*C91</f>
        <v>440680</v>
      </c>
    </row>
    <row r="92" spans="1:4" ht="21">
      <c r="A92" s="56" t="s">
        <v>7</v>
      </c>
      <c r="B92" s="109"/>
      <c r="C92" s="109"/>
      <c r="D92" s="57">
        <f>SUM(D90:D91)</f>
        <v>937120</v>
      </c>
    </row>
    <row r="93" spans="1:4" ht="21">
      <c r="A93" s="39" t="s">
        <v>36</v>
      </c>
      <c r="B93" s="39"/>
      <c r="C93" s="39"/>
      <c r="D93" s="108"/>
    </row>
    <row r="94" spans="1:4" ht="21">
      <c r="A94" s="56" t="s">
        <v>37</v>
      </c>
      <c r="B94" s="110">
        <f>B90</f>
        <v>1182</v>
      </c>
      <c r="C94" s="109">
        <v>450</v>
      </c>
      <c r="D94" s="57">
        <f>B94*C94</f>
        <v>531900</v>
      </c>
    </row>
    <row r="95" spans="1:4" ht="21">
      <c r="A95" s="56" t="s">
        <v>38</v>
      </c>
      <c r="B95" s="110">
        <f>B91</f>
        <v>958</v>
      </c>
      <c r="C95" s="109">
        <v>500</v>
      </c>
      <c r="D95" s="57">
        <f>B95*C95</f>
        <v>479000</v>
      </c>
    </row>
    <row r="96" spans="1:4" ht="21">
      <c r="A96" s="56" t="s">
        <v>7</v>
      </c>
      <c r="B96" s="109"/>
      <c r="C96" s="109"/>
      <c r="D96" s="57">
        <f>SUM(D94:D95)</f>
        <v>1010900</v>
      </c>
    </row>
    <row r="97" spans="1:4" ht="21">
      <c r="A97" s="39" t="s">
        <v>136</v>
      </c>
      <c r="B97" s="39"/>
      <c r="C97" s="111"/>
      <c r="D97" s="111"/>
    </row>
    <row r="98" spans="1:4" ht="21">
      <c r="A98" s="56" t="s">
        <v>39</v>
      </c>
      <c r="B98" s="110">
        <f>B94</f>
        <v>1182</v>
      </c>
      <c r="C98" s="56">
        <v>880</v>
      </c>
      <c r="D98" s="57">
        <f>B98*C98</f>
        <v>1040160</v>
      </c>
    </row>
    <row r="99" spans="1:4" ht="21">
      <c r="A99" s="56" t="s">
        <v>40</v>
      </c>
      <c r="B99" s="110">
        <f>B95</f>
        <v>958</v>
      </c>
      <c r="C99" s="56">
        <v>950</v>
      </c>
      <c r="D99" s="57">
        <f>B99*C99</f>
        <v>910100</v>
      </c>
    </row>
    <row r="100" spans="1:4" ht="21">
      <c r="A100" s="56" t="s">
        <v>41</v>
      </c>
      <c r="B100" s="109"/>
      <c r="C100" s="56"/>
      <c r="D100" s="57"/>
    </row>
    <row r="101" spans="1:4" ht="21">
      <c r="A101" s="56" t="s">
        <v>42</v>
      </c>
      <c r="B101" s="109"/>
      <c r="C101" s="56"/>
      <c r="D101" s="57"/>
    </row>
    <row r="102" spans="1:4" ht="21">
      <c r="A102" s="56" t="s">
        <v>7</v>
      </c>
      <c r="B102" s="109"/>
      <c r="C102" s="56"/>
      <c r="D102" s="57">
        <f>SUM(D98:D101)</f>
        <v>1950260</v>
      </c>
    </row>
    <row r="103" spans="1:4" ht="21">
      <c r="A103" s="19" t="s">
        <v>43</v>
      </c>
      <c r="B103" s="54"/>
      <c r="C103" s="54"/>
      <c r="D103" s="55">
        <f>D102+D96+D92+D88</f>
        <v>5716889</v>
      </c>
    </row>
    <row r="106" spans="1:4" s="51" customFormat="1" ht="26.25">
      <c r="A106" s="192" t="s">
        <v>164</v>
      </c>
      <c r="B106" s="192"/>
      <c r="C106" s="192"/>
      <c r="D106" s="192"/>
    </row>
    <row r="107" spans="1:4" s="51" customFormat="1" ht="26.25">
      <c r="A107" s="12"/>
      <c r="B107" s="12"/>
      <c r="C107" s="12"/>
      <c r="D107" s="12"/>
    </row>
    <row r="108" spans="1:5" ht="23.25">
      <c r="A108" s="192" t="s">
        <v>165</v>
      </c>
      <c r="B108" s="192"/>
      <c r="C108" s="192"/>
      <c r="D108" s="192"/>
      <c r="E108" s="52"/>
    </row>
    <row r="109" spans="1:5" ht="23.25">
      <c r="A109" s="13" t="s">
        <v>165</v>
      </c>
      <c r="E109" s="40"/>
    </row>
    <row r="110" spans="1:6" ht="23.25">
      <c r="A110" s="14" t="s">
        <v>12</v>
      </c>
      <c r="B110" s="14" t="s">
        <v>118</v>
      </c>
      <c r="C110" s="14" t="s">
        <v>119</v>
      </c>
      <c r="D110" s="14" t="s">
        <v>17</v>
      </c>
      <c r="E110" s="41"/>
      <c r="F110" s="115" t="s">
        <v>191</v>
      </c>
    </row>
    <row r="111" spans="1:6" ht="23.25">
      <c r="A111" s="89" t="s">
        <v>166</v>
      </c>
      <c r="B111" s="98">
        <f>D14</f>
        <v>7777400</v>
      </c>
      <c r="C111" s="98">
        <f>B111*0.1</f>
        <v>777740</v>
      </c>
      <c r="D111" s="116">
        <f aca="true" t="shared" si="6" ref="D111:D116">B111-C111</f>
        <v>6999660</v>
      </c>
      <c r="E111" s="43"/>
      <c r="F111" s="49">
        <f>D111/2</f>
        <v>3499830</v>
      </c>
    </row>
    <row r="112" spans="1:6" ht="23.25">
      <c r="A112" s="89" t="s">
        <v>143</v>
      </c>
      <c r="B112" s="98">
        <f>F28</f>
        <v>1152000</v>
      </c>
      <c r="C112" s="98">
        <f>B112*0.1</f>
        <v>115200</v>
      </c>
      <c r="D112" s="116">
        <f t="shared" si="6"/>
        <v>1036800</v>
      </c>
      <c r="E112" s="43"/>
      <c r="F112" s="49">
        <f>D112/2</f>
        <v>518400</v>
      </c>
    </row>
    <row r="113" spans="1:6" s="44" customFormat="1" ht="23.25">
      <c r="A113" s="89" t="s">
        <v>144</v>
      </c>
      <c r="B113" s="98">
        <f>F40</f>
        <v>4316000</v>
      </c>
      <c r="C113" s="98">
        <f>B113*10/100</f>
        <v>431600</v>
      </c>
      <c r="D113" s="116">
        <f t="shared" si="6"/>
        <v>3884400</v>
      </c>
      <c r="E113" s="43"/>
      <c r="F113" s="113">
        <f>D113/2</f>
        <v>1942200</v>
      </c>
    </row>
    <row r="114" spans="1:6" ht="23.25">
      <c r="A114" s="89" t="s">
        <v>145</v>
      </c>
      <c r="B114" s="98">
        <f>F50</f>
        <v>2140000</v>
      </c>
      <c r="C114" s="98">
        <f>B114*0.15</f>
        <v>321000</v>
      </c>
      <c r="D114" s="116">
        <f t="shared" si="6"/>
        <v>1819000</v>
      </c>
      <c r="E114" s="43"/>
      <c r="F114" s="53">
        <f>D114/2</f>
        <v>909500</v>
      </c>
    </row>
    <row r="115" spans="1:6" ht="23.25">
      <c r="A115" s="89" t="s">
        <v>120</v>
      </c>
      <c r="B115" s="98">
        <f>F61</f>
        <v>448000</v>
      </c>
      <c r="C115" s="98">
        <f>B115*0.1</f>
        <v>44800</v>
      </c>
      <c r="D115" s="116">
        <f t="shared" si="6"/>
        <v>403200</v>
      </c>
      <c r="E115" s="43"/>
      <c r="F115" s="53">
        <f>D115/2</f>
        <v>201600</v>
      </c>
    </row>
    <row r="116" spans="1:5" ht="23.25">
      <c r="A116" s="106" t="s">
        <v>192</v>
      </c>
      <c r="B116" s="107">
        <f>F52</f>
        <v>2037000</v>
      </c>
      <c r="C116" s="107">
        <f>B116</f>
        <v>2037000</v>
      </c>
      <c r="D116" s="116">
        <f t="shared" si="6"/>
        <v>0</v>
      </c>
      <c r="E116" s="43"/>
    </row>
    <row r="117" spans="1:5" s="29" customFormat="1" ht="24" thickBot="1">
      <c r="A117" s="78" t="s">
        <v>7</v>
      </c>
      <c r="B117" s="80">
        <f>SUM(B111:B116)</f>
        <v>17870400</v>
      </c>
      <c r="C117" s="112">
        <f>SUM(C111:C116)</f>
        <v>3727340</v>
      </c>
      <c r="D117" s="80">
        <f>SUM(D111:D116)</f>
        <v>14143060</v>
      </c>
      <c r="E117" s="45"/>
    </row>
    <row r="118" spans="1:5" ht="24" thickTop="1">
      <c r="A118" s="40" t="s">
        <v>193</v>
      </c>
      <c r="B118" s="40"/>
      <c r="C118" s="40"/>
      <c r="D118" s="40"/>
      <c r="E118" s="40"/>
    </row>
    <row r="119" spans="1:5" ht="21">
      <c r="A119" s="192" t="s">
        <v>167</v>
      </c>
      <c r="B119" s="192"/>
      <c r="C119" s="192"/>
      <c r="D119" s="192"/>
      <c r="E119" s="192"/>
    </row>
    <row r="121" spans="1:6" s="33" customFormat="1" ht="21">
      <c r="A121" s="19" t="s">
        <v>12</v>
      </c>
      <c r="B121" s="19" t="s">
        <v>118</v>
      </c>
      <c r="C121" s="19" t="s">
        <v>117</v>
      </c>
      <c r="D121" s="19" t="s">
        <v>116</v>
      </c>
      <c r="E121" s="19" t="s">
        <v>91</v>
      </c>
      <c r="F121" s="99"/>
    </row>
    <row r="122" spans="1:6" ht="21">
      <c r="A122" s="89" t="s">
        <v>112</v>
      </c>
      <c r="B122" s="98">
        <f>C117</f>
        <v>3727340</v>
      </c>
      <c r="C122" s="98">
        <f>400000*12</f>
        <v>4800000</v>
      </c>
      <c r="D122" s="9">
        <f aca="true" t="shared" si="7" ref="D122:D129">B122-C122</f>
        <v>-1072660</v>
      </c>
      <c r="E122" s="92" t="s">
        <v>161</v>
      </c>
      <c r="F122" s="100"/>
    </row>
    <row r="123" spans="1:6" ht="21">
      <c r="A123" s="194" t="s">
        <v>102</v>
      </c>
      <c r="B123" s="211">
        <f>F51</f>
        <v>2037000</v>
      </c>
      <c r="C123" s="211">
        <v>1780000</v>
      </c>
      <c r="D123" s="214">
        <f t="shared" si="7"/>
        <v>257000</v>
      </c>
      <c r="E123" s="92" t="s">
        <v>181</v>
      </c>
      <c r="F123" s="100"/>
    </row>
    <row r="124" spans="1:6" ht="21">
      <c r="A124" s="195"/>
      <c r="B124" s="212"/>
      <c r="C124" s="212"/>
      <c r="D124" s="215"/>
      <c r="E124" s="92" t="s">
        <v>182</v>
      </c>
      <c r="F124" s="100"/>
    </row>
    <row r="125" spans="1:6" ht="21">
      <c r="A125" s="196"/>
      <c r="B125" s="213"/>
      <c r="C125" s="213"/>
      <c r="D125" s="216"/>
      <c r="E125" s="92" t="s">
        <v>183</v>
      </c>
      <c r="F125" s="100"/>
    </row>
    <row r="126" spans="1:6" ht="21">
      <c r="A126" s="89" t="s">
        <v>111</v>
      </c>
      <c r="B126" s="98">
        <f>F53</f>
        <v>2140000</v>
      </c>
      <c r="C126" s="98">
        <f>101760*12</f>
        <v>1221120</v>
      </c>
      <c r="D126" s="98">
        <f t="shared" si="7"/>
        <v>918880</v>
      </c>
      <c r="E126" s="92" t="s">
        <v>18</v>
      </c>
      <c r="F126" s="100"/>
    </row>
    <row r="127" spans="1:6" ht="21">
      <c r="A127" s="89" t="s">
        <v>113</v>
      </c>
      <c r="B127" s="98">
        <f>F62</f>
        <v>672000</v>
      </c>
      <c r="C127" s="98">
        <f>B127</f>
        <v>672000</v>
      </c>
      <c r="D127" s="98">
        <f t="shared" si="7"/>
        <v>0</v>
      </c>
      <c r="E127" s="92" t="s">
        <v>19</v>
      </c>
      <c r="F127" s="100"/>
    </row>
    <row r="128" spans="1:6" ht="21">
      <c r="A128" s="89" t="s">
        <v>114</v>
      </c>
      <c r="B128" s="98">
        <f>F63</f>
        <v>22400</v>
      </c>
      <c r="C128" s="98">
        <f>B128</f>
        <v>22400</v>
      </c>
      <c r="D128" s="98">
        <f t="shared" si="7"/>
        <v>0</v>
      </c>
      <c r="E128" s="92" t="s">
        <v>20</v>
      </c>
      <c r="F128" s="100"/>
    </row>
    <row r="129" spans="1:6" ht="21">
      <c r="A129" s="89" t="s">
        <v>115</v>
      </c>
      <c r="B129" s="98">
        <f>F64</f>
        <v>1680000</v>
      </c>
      <c r="C129" s="98">
        <f>B129</f>
        <v>1680000</v>
      </c>
      <c r="D129" s="98">
        <f t="shared" si="7"/>
        <v>0</v>
      </c>
      <c r="E129" s="92" t="s">
        <v>21</v>
      </c>
      <c r="F129" s="100"/>
    </row>
    <row r="130" spans="1:6" s="29" customFormat="1" ht="21.75" thickBot="1">
      <c r="A130" s="78" t="s">
        <v>7</v>
      </c>
      <c r="B130" s="80">
        <f>SUM(B122:B129)</f>
        <v>10278740</v>
      </c>
      <c r="C130" s="80">
        <f>SUM(C122:C129)</f>
        <v>10175520</v>
      </c>
      <c r="D130" s="80">
        <f>SUM(D122:D129)</f>
        <v>103220</v>
      </c>
      <c r="E130" s="102"/>
      <c r="F130" s="101"/>
    </row>
    <row r="131" ht="21.75" thickTop="1"/>
    <row r="134" spans="1:4" ht="21">
      <c r="A134" s="192" t="s">
        <v>137</v>
      </c>
      <c r="B134" s="192"/>
      <c r="C134" s="192"/>
      <c r="D134" s="12"/>
    </row>
    <row r="136" spans="1:5" ht="21">
      <c r="A136" s="193" t="s">
        <v>84</v>
      </c>
      <c r="B136" s="193"/>
      <c r="C136" s="193"/>
      <c r="D136" s="47"/>
      <c r="E136" s="48"/>
    </row>
    <row r="137" spans="1:6" ht="21">
      <c r="A137" s="25"/>
      <c r="B137" s="25"/>
      <c r="C137" s="25"/>
      <c r="D137" s="25"/>
      <c r="E137" s="25"/>
      <c r="F137" s="49"/>
    </row>
    <row r="138" spans="1:6" ht="21">
      <c r="A138" s="19" t="s">
        <v>89</v>
      </c>
      <c r="B138" s="58" t="s">
        <v>11</v>
      </c>
      <c r="C138" s="14" t="s">
        <v>45</v>
      </c>
      <c r="E138" s="12"/>
      <c r="F138" s="50"/>
    </row>
    <row r="139" spans="1:6" ht="21">
      <c r="A139" s="54" t="s">
        <v>44</v>
      </c>
      <c r="B139" s="55">
        <f>D111</f>
        <v>6999660</v>
      </c>
      <c r="C139" s="8"/>
      <c r="F139" s="50"/>
    </row>
    <row r="140" spans="1:6" ht="21">
      <c r="A140" s="56" t="s">
        <v>125</v>
      </c>
      <c r="B140" s="57">
        <f>B139*0.6</f>
        <v>4199796</v>
      </c>
      <c r="C140" s="1"/>
      <c r="D140" s="49">
        <f>B141-B142-B143-B144</f>
        <v>870398</v>
      </c>
      <c r="E140" s="49"/>
      <c r="F140" s="50"/>
    </row>
    <row r="141" spans="1:6" ht="21">
      <c r="A141" s="56" t="s">
        <v>126</v>
      </c>
      <c r="B141" s="57">
        <f>B139*0.3</f>
        <v>2099898</v>
      </c>
      <c r="C141" s="1"/>
      <c r="F141" s="49"/>
    </row>
    <row r="142" spans="1:5" ht="21">
      <c r="A142" s="59" t="s">
        <v>184</v>
      </c>
      <c r="B142" s="49">
        <v>280000</v>
      </c>
      <c r="C142" s="1"/>
      <c r="E142" s="49"/>
    </row>
    <row r="143" spans="1:5" ht="21">
      <c r="A143" s="59" t="s">
        <v>122</v>
      </c>
      <c r="B143" s="50">
        <v>605000</v>
      </c>
      <c r="C143" s="1"/>
      <c r="D143" s="49">
        <f>B141-(B142+B143+B144)</f>
        <v>870398</v>
      </c>
      <c r="E143" s="49"/>
    </row>
    <row r="144" spans="1:5" ht="21">
      <c r="A144" s="59" t="s">
        <v>123</v>
      </c>
      <c r="B144" s="50">
        <v>344500</v>
      </c>
      <c r="C144" s="1"/>
      <c r="E144" s="50"/>
    </row>
    <row r="145" spans="1:5" ht="21">
      <c r="A145" s="59" t="s">
        <v>185</v>
      </c>
      <c r="B145" s="50">
        <f>B141-(B142+B143+B144)</f>
        <v>870398</v>
      </c>
      <c r="C145" s="1"/>
      <c r="E145" s="50"/>
    </row>
    <row r="146" spans="1:6" ht="21">
      <c r="A146" s="56" t="s">
        <v>127</v>
      </c>
      <c r="B146" s="57">
        <f>B139*0.1</f>
        <v>699966</v>
      </c>
      <c r="C146" s="8"/>
      <c r="E146" s="50"/>
      <c r="F146" s="49"/>
    </row>
    <row r="148" spans="1:5" ht="21">
      <c r="A148" s="193" t="s">
        <v>85</v>
      </c>
      <c r="B148" s="193"/>
      <c r="C148" s="193"/>
      <c r="D148" s="47">
        <f>4150900+70000+63000+47000+47000</f>
        <v>4377900</v>
      </c>
      <c r="E148" s="47"/>
    </row>
    <row r="150" spans="1:3" ht="21">
      <c r="A150" s="14" t="s">
        <v>90</v>
      </c>
      <c r="B150" s="14" t="s">
        <v>11</v>
      </c>
      <c r="C150" s="14" t="s">
        <v>47</v>
      </c>
    </row>
    <row r="151" spans="1:3" ht="21">
      <c r="A151" s="4" t="s">
        <v>86</v>
      </c>
      <c r="B151" s="2">
        <f>D112</f>
        <v>1036800</v>
      </c>
      <c r="C151" s="1">
        <v>1</v>
      </c>
    </row>
    <row r="152" spans="1:3" ht="21">
      <c r="A152" s="4" t="s">
        <v>87</v>
      </c>
      <c r="B152" s="2">
        <f>D113</f>
        <v>3884400</v>
      </c>
      <c r="C152" s="1">
        <v>2</v>
      </c>
    </row>
    <row r="153" spans="1:3" ht="21">
      <c r="A153" s="4" t="s">
        <v>88</v>
      </c>
      <c r="B153" s="2">
        <f>D114</f>
        <v>1819000</v>
      </c>
      <c r="C153" s="1">
        <v>1</v>
      </c>
    </row>
    <row r="154" spans="1:3" ht="21">
      <c r="A154" s="4" t="s">
        <v>46</v>
      </c>
      <c r="B154" s="2">
        <f>D115</f>
        <v>403200</v>
      </c>
      <c r="C154" s="1">
        <v>1</v>
      </c>
    </row>
    <row r="157" spans="1:5" ht="21">
      <c r="A157" s="192" t="s">
        <v>137</v>
      </c>
      <c r="B157" s="192"/>
      <c r="C157" s="192"/>
      <c r="D157" s="192"/>
      <c r="E157" s="192"/>
    </row>
    <row r="159" spans="1:5" ht="21">
      <c r="A159" s="193" t="s">
        <v>174</v>
      </c>
      <c r="B159" s="193"/>
      <c r="C159" s="193"/>
      <c r="D159" s="193"/>
      <c r="E159" s="193"/>
    </row>
    <row r="160" spans="1:3" ht="21">
      <c r="A160" s="25"/>
      <c r="B160" s="25"/>
      <c r="C160" s="25"/>
    </row>
    <row r="161" spans="1:5" ht="21">
      <c r="A161" s="19" t="s">
        <v>89</v>
      </c>
      <c r="B161" s="14" t="s">
        <v>169</v>
      </c>
      <c r="C161" s="14" t="s">
        <v>170</v>
      </c>
      <c r="D161" s="14" t="s">
        <v>171</v>
      </c>
      <c r="E161" s="14" t="s">
        <v>91</v>
      </c>
    </row>
    <row r="162" spans="1:5" ht="21">
      <c r="A162" s="54" t="s">
        <v>44</v>
      </c>
      <c r="B162" s="3">
        <f>B111</f>
        <v>7777400</v>
      </c>
      <c r="C162" s="3">
        <f>C111</f>
        <v>777740</v>
      </c>
      <c r="D162" s="97">
        <f>D111</f>
        <v>6999660</v>
      </c>
      <c r="E162" s="4" t="s">
        <v>172</v>
      </c>
    </row>
    <row r="163" spans="1:5" ht="21">
      <c r="A163" s="56" t="s">
        <v>125</v>
      </c>
      <c r="B163" s="4"/>
      <c r="C163" s="4"/>
      <c r="D163" s="57">
        <f>D162*0.6</f>
        <v>4199796</v>
      </c>
      <c r="E163" s="4"/>
    </row>
    <row r="164" spans="1:5" ht="21">
      <c r="A164" s="56" t="s">
        <v>126</v>
      </c>
      <c r="B164" s="4"/>
      <c r="C164" s="4"/>
      <c r="D164" s="57">
        <f>D162*0.3</f>
        <v>2099898</v>
      </c>
      <c r="E164" s="4"/>
    </row>
    <row r="165" spans="1:5" ht="21">
      <c r="A165" s="59" t="s">
        <v>121</v>
      </c>
      <c r="B165" s="4"/>
      <c r="C165" s="4"/>
      <c r="D165" s="3">
        <v>280000</v>
      </c>
      <c r="E165" s="4"/>
    </row>
    <row r="166" spans="1:5" ht="21">
      <c r="A166" s="59" t="s">
        <v>122</v>
      </c>
      <c r="B166" s="4"/>
      <c r="C166" s="4"/>
      <c r="D166" s="50">
        <v>605000</v>
      </c>
      <c r="E166" s="4"/>
    </row>
    <row r="167" spans="1:5" ht="21">
      <c r="A167" s="59" t="s">
        <v>123</v>
      </c>
      <c r="B167" s="4"/>
      <c r="C167" s="4"/>
      <c r="D167" s="50">
        <v>344500</v>
      </c>
      <c r="E167" s="4"/>
    </row>
    <row r="168" spans="1:5" ht="21">
      <c r="A168" s="59" t="s">
        <v>124</v>
      </c>
      <c r="B168" s="4"/>
      <c r="C168" s="4"/>
      <c r="D168" s="50">
        <f>D164-(D165+D166+D167)</f>
        <v>870398</v>
      </c>
      <c r="E168" s="4"/>
    </row>
    <row r="169" spans="1:5" ht="21">
      <c r="A169" s="56" t="s">
        <v>127</v>
      </c>
      <c r="B169" s="4"/>
      <c r="C169" s="4"/>
      <c r="D169" s="57">
        <f>D162*0.1</f>
        <v>699966</v>
      </c>
      <c r="E169" s="4"/>
    </row>
    <row r="172" spans="1:5" ht="21">
      <c r="A172" s="185" t="s">
        <v>175</v>
      </c>
      <c r="B172" s="185"/>
      <c r="C172" s="185"/>
      <c r="D172" s="185"/>
      <c r="E172" s="185"/>
    </row>
    <row r="173" spans="1:5" ht="21">
      <c r="A173" s="14" t="s">
        <v>90</v>
      </c>
      <c r="B173" s="14" t="s">
        <v>169</v>
      </c>
      <c r="C173" s="14" t="s">
        <v>170</v>
      </c>
      <c r="D173" s="14" t="s">
        <v>171</v>
      </c>
      <c r="E173" s="14" t="s">
        <v>91</v>
      </c>
    </row>
    <row r="174" spans="1:5" ht="21">
      <c r="A174" s="91" t="s">
        <v>173</v>
      </c>
      <c r="B174" s="90">
        <f>F50</f>
        <v>2140000</v>
      </c>
      <c r="C174" s="90">
        <f>C114</f>
        <v>321000</v>
      </c>
      <c r="D174" s="90">
        <f>B174-C174</f>
        <v>1819000</v>
      </c>
      <c r="E174" s="91" t="s">
        <v>179</v>
      </c>
    </row>
    <row r="175" spans="1:5" s="105" customFormat="1" ht="21">
      <c r="A175" s="186" t="s">
        <v>188</v>
      </c>
      <c r="B175" s="189">
        <f>F51</f>
        <v>2037000</v>
      </c>
      <c r="C175" s="189">
        <f>C123</f>
        <v>1780000</v>
      </c>
      <c r="D175" s="189">
        <f>B175-C175</f>
        <v>257000</v>
      </c>
      <c r="E175" s="104" t="s">
        <v>181</v>
      </c>
    </row>
    <row r="176" spans="1:6" s="105" customFormat="1" ht="21">
      <c r="A176" s="187"/>
      <c r="B176" s="190"/>
      <c r="C176" s="190"/>
      <c r="D176" s="190"/>
      <c r="E176" s="104" t="s">
        <v>182</v>
      </c>
      <c r="F176" s="104"/>
    </row>
    <row r="177" spans="1:6" s="105" customFormat="1" ht="21">
      <c r="A177" s="188"/>
      <c r="B177" s="191"/>
      <c r="C177" s="191"/>
      <c r="D177" s="191"/>
      <c r="E177" s="104" t="s">
        <v>183</v>
      </c>
      <c r="F177" s="104"/>
    </row>
    <row r="178" spans="1:5" s="96" customFormat="1" ht="21">
      <c r="A178" s="93" t="s">
        <v>186</v>
      </c>
      <c r="B178" s="94">
        <f>F52</f>
        <v>2037000</v>
      </c>
      <c r="C178" s="94">
        <f>C122</f>
        <v>4800000</v>
      </c>
      <c r="D178" s="94">
        <f>B178-C178</f>
        <v>-2763000</v>
      </c>
      <c r="E178" s="95" t="s">
        <v>161</v>
      </c>
    </row>
    <row r="179" spans="1:5" ht="21">
      <c r="A179" s="5" t="s">
        <v>187</v>
      </c>
      <c r="B179" s="90">
        <f>F53</f>
        <v>2140000</v>
      </c>
      <c r="C179" s="90">
        <f>C126</f>
        <v>1221120</v>
      </c>
      <c r="D179" s="90">
        <f>B179-C179</f>
        <v>918880</v>
      </c>
      <c r="E179" s="92" t="s">
        <v>18</v>
      </c>
    </row>
    <row r="181" spans="1:5" ht="21">
      <c r="A181" s="185" t="s">
        <v>176</v>
      </c>
      <c r="B181" s="185"/>
      <c r="C181" s="185"/>
      <c r="D181" s="185"/>
      <c r="E181" s="185"/>
    </row>
    <row r="182" spans="1:5" ht="21">
      <c r="A182" s="14" t="s">
        <v>90</v>
      </c>
      <c r="B182" s="14" t="s">
        <v>169</v>
      </c>
      <c r="C182" s="14" t="s">
        <v>170</v>
      </c>
      <c r="D182" s="14" t="s">
        <v>171</v>
      </c>
      <c r="E182" s="14" t="s">
        <v>91</v>
      </c>
    </row>
    <row r="183" spans="1:5" ht="21">
      <c r="A183" s="89" t="s">
        <v>178</v>
      </c>
      <c r="B183" s="3">
        <f>B112</f>
        <v>1152000</v>
      </c>
      <c r="C183" s="3">
        <f>C112</f>
        <v>115200</v>
      </c>
      <c r="D183" s="3">
        <f>B183-C183</f>
        <v>1036800</v>
      </c>
      <c r="E183" s="4" t="s">
        <v>172</v>
      </c>
    </row>
    <row r="184" spans="1:5" ht="21">
      <c r="A184" s="89" t="s">
        <v>87</v>
      </c>
      <c r="B184" s="3">
        <f>B113</f>
        <v>4316000</v>
      </c>
      <c r="C184" s="3">
        <f>C113</f>
        <v>431600</v>
      </c>
      <c r="D184" s="3">
        <f>B184-C184</f>
        <v>3884400</v>
      </c>
      <c r="E184" s="4" t="s">
        <v>172</v>
      </c>
    </row>
    <row r="185" spans="1:5" ht="21">
      <c r="A185" s="4" t="s">
        <v>177</v>
      </c>
      <c r="B185" s="3">
        <f>B115</f>
        <v>448000</v>
      </c>
      <c r="C185" s="3">
        <f>C115</f>
        <v>44800</v>
      </c>
      <c r="D185" s="3">
        <f>B185-C185</f>
        <v>403200</v>
      </c>
      <c r="E185" s="4" t="s">
        <v>172</v>
      </c>
    </row>
  </sheetData>
  <sheetProtection/>
  <mergeCells count="42">
    <mergeCell ref="B123:B125"/>
    <mergeCell ref="C123:C125"/>
    <mergeCell ref="D123:D125"/>
    <mergeCell ref="A134:C134"/>
    <mergeCell ref="A136:C136"/>
    <mergeCell ref="A148:C148"/>
    <mergeCell ref="A32:A33"/>
    <mergeCell ref="B32:B33"/>
    <mergeCell ref="C32:E32"/>
    <mergeCell ref="F32:F33"/>
    <mergeCell ref="A48:A49"/>
    <mergeCell ref="B23:B24"/>
    <mergeCell ref="A78:D78"/>
    <mergeCell ref="A106:D106"/>
    <mergeCell ref="A119:E119"/>
    <mergeCell ref="A1:D1"/>
    <mergeCell ref="A3:D3"/>
    <mergeCell ref="F59:F60"/>
    <mergeCell ref="E59:E60"/>
    <mergeCell ref="E48:E49"/>
    <mergeCell ref="F48:F49"/>
    <mergeCell ref="A45:F45"/>
    <mergeCell ref="A68:D68"/>
    <mergeCell ref="A57:F57"/>
    <mergeCell ref="A19:F19"/>
    <mergeCell ref="A59:A60"/>
    <mergeCell ref="B59:D59"/>
    <mergeCell ref="C23:E23"/>
    <mergeCell ref="B48:D48"/>
    <mergeCell ref="A58:E58"/>
    <mergeCell ref="A23:A24"/>
    <mergeCell ref="F23:F24"/>
    <mergeCell ref="A181:E181"/>
    <mergeCell ref="A175:A177"/>
    <mergeCell ref="B175:B177"/>
    <mergeCell ref="C175:C177"/>
    <mergeCell ref="D175:D177"/>
    <mergeCell ref="A108:D108"/>
    <mergeCell ref="A172:E172"/>
    <mergeCell ref="A159:E159"/>
    <mergeCell ref="A157:E157"/>
    <mergeCell ref="A123:A125"/>
  </mergeCells>
  <printOptions horizontalCentered="1"/>
  <pageMargins left="0.1968503937007874" right="0.1968503937007874" top="0.5905511811023623" bottom="0.3937007874015748" header="0.31496062992125984" footer="0"/>
  <pageSetup fitToHeight="1" fitToWidth="1" horizontalDpi="300" verticalDpi="3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0">
      <selection activeCell="E12" sqref="E12"/>
    </sheetView>
  </sheetViews>
  <sheetFormatPr defaultColWidth="9.140625" defaultRowHeight="15"/>
  <cols>
    <col min="1" max="1" width="4.28125" style="61" bestFit="1" customWidth="1"/>
    <col min="2" max="2" width="72.140625" style="92" customWidth="1"/>
    <col min="3" max="9" width="19.57421875" style="63" customWidth="1"/>
    <col min="10" max="16384" width="9.00390625" style="4" customWidth="1"/>
  </cols>
  <sheetData>
    <row r="1" spans="1:9" s="23" customFormat="1" ht="21">
      <c r="A1" s="223" t="s">
        <v>258</v>
      </c>
      <c r="B1" s="224"/>
      <c r="C1" s="224"/>
      <c r="D1" s="224"/>
      <c r="E1" s="224"/>
      <c r="F1" s="224"/>
      <c r="G1" s="224"/>
      <c r="H1" s="224"/>
      <c r="I1" s="225"/>
    </row>
    <row r="2" spans="1:9" s="23" customFormat="1" ht="21">
      <c r="A2" s="139"/>
      <c r="B2" s="140"/>
      <c r="C2" s="140"/>
      <c r="D2" s="140"/>
      <c r="E2" s="140"/>
      <c r="F2" s="140"/>
      <c r="G2" s="140"/>
      <c r="H2" s="140"/>
      <c r="I2" s="183"/>
    </row>
    <row r="3" spans="1:9" s="19" customFormat="1" ht="21" customHeight="1">
      <c r="A3" s="217" t="s">
        <v>48</v>
      </c>
      <c r="B3" s="205" t="s">
        <v>129</v>
      </c>
      <c r="C3" s="226" t="s">
        <v>49</v>
      </c>
      <c r="D3" s="227"/>
      <c r="E3" s="227"/>
      <c r="F3" s="227"/>
      <c r="G3" s="227"/>
      <c r="H3" s="228"/>
      <c r="I3" s="221" t="s">
        <v>51</v>
      </c>
    </row>
    <row r="4" spans="1:9" s="19" customFormat="1" ht="21">
      <c r="A4" s="218"/>
      <c r="B4" s="206"/>
      <c r="C4" s="128" t="s">
        <v>135</v>
      </c>
      <c r="D4" s="128" t="s">
        <v>80</v>
      </c>
      <c r="E4" s="128" t="s">
        <v>50</v>
      </c>
      <c r="F4" s="19" t="s">
        <v>139</v>
      </c>
      <c r="G4" s="127" t="s">
        <v>140</v>
      </c>
      <c r="H4" s="127" t="s">
        <v>81</v>
      </c>
      <c r="I4" s="222"/>
    </row>
    <row r="5" spans="1:9" s="5" customFormat="1" ht="21">
      <c r="A5" s="132">
        <v>1</v>
      </c>
      <c r="B5" s="65" t="s">
        <v>52</v>
      </c>
      <c r="C5" s="62">
        <v>100000</v>
      </c>
      <c r="D5" s="62"/>
      <c r="E5" s="62"/>
      <c r="F5" s="62"/>
      <c r="G5" s="62"/>
      <c r="H5" s="62"/>
      <c r="I5" s="62">
        <f>SUM(C5:H5)</f>
        <v>100000</v>
      </c>
    </row>
    <row r="6" spans="1:9" s="5" customFormat="1" ht="21">
      <c r="A6" s="132">
        <v>2</v>
      </c>
      <c r="B6" s="65" t="s">
        <v>53</v>
      </c>
      <c r="C6" s="62">
        <v>45000</v>
      </c>
      <c r="D6" s="62"/>
      <c r="E6" s="62"/>
      <c r="F6" s="62"/>
      <c r="G6" s="62"/>
      <c r="H6" s="62"/>
      <c r="I6" s="62">
        <f aca="true" t="shared" si="0" ref="I6:I34">SUM(C6:H6)</f>
        <v>45000</v>
      </c>
    </row>
    <row r="7" spans="1:9" s="5" customFormat="1" ht="21">
      <c r="A7" s="132">
        <v>3</v>
      </c>
      <c r="B7" s="65" t="s">
        <v>8</v>
      </c>
      <c r="C7" s="62">
        <v>80000</v>
      </c>
      <c r="D7" s="62"/>
      <c r="E7" s="62"/>
      <c r="F7" s="62"/>
      <c r="G7" s="62"/>
      <c r="H7" s="62"/>
      <c r="I7" s="62">
        <f t="shared" si="0"/>
        <v>80000</v>
      </c>
    </row>
    <row r="8" spans="1:9" s="5" customFormat="1" ht="21">
      <c r="A8" s="132">
        <v>4</v>
      </c>
      <c r="B8" s="65" t="s">
        <v>54</v>
      </c>
      <c r="C8" s="62">
        <v>1400000</v>
      </c>
      <c r="D8" s="62"/>
      <c r="E8" s="62"/>
      <c r="F8" s="62"/>
      <c r="G8" s="62"/>
      <c r="H8" s="62"/>
      <c r="I8" s="62">
        <f t="shared" si="0"/>
        <v>1400000</v>
      </c>
    </row>
    <row r="9" spans="1:9" s="5" customFormat="1" ht="21">
      <c r="A9" s="132">
        <v>5</v>
      </c>
      <c r="B9" s="65" t="s">
        <v>79</v>
      </c>
      <c r="C9" s="62">
        <v>20000</v>
      </c>
      <c r="D9" s="62"/>
      <c r="E9" s="62"/>
      <c r="F9" s="62"/>
      <c r="G9" s="62"/>
      <c r="H9" s="62"/>
      <c r="I9" s="62">
        <f t="shared" si="0"/>
        <v>20000</v>
      </c>
    </row>
    <row r="10" spans="1:9" s="5" customFormat="1" ht="21">
      <c r="A10" s="132">
        <v>6</v>
      </c>
      <c r="B10" s="65" t="s">
        <v>56</v>
      </c>
      <c r="C10" s="62">
        <v>20000</v>
      </c>
      <c r="D10" s="62"/>
      <c r="E10" s="62"/>
      <c r="F10" s="62"/>
      <c r="G10" s="62"/>
      <c r="H10" s="62"/>
      <c r="I10" s="62">
        <f t="shared" si="0"/>
        <v>20000</v>
      </c>
    </row>
    <row r="11" spans="1:9" s="5" customFormat="1" ht="21">
      <c r="A11" s="132">
        <v>7</v>
      </c>
      <c r="B11" s="65" t="s">
        <v>55</v>
      </c>
      <c r="C11" s="2">
        <v>241500</v>
      </c>
      <c r="D11" s="62"/>
      <c r="E11" s="62"/>
      <c r="F11" s="62"/>
      <c r="G11" s="62"/>
      <c r="H11" s="62"/>
      <c r="I11" s="62">
        <f t="shared" si="0"/>
        <v>241500</v>
      </c>
    </row>
    <row r="12" spans="1:9" s="5" customFormat="1" ht="21">
      <c r="A12" s="132">
        <v>8</v>
      </c>
      <c r="B12" s="65" t="s">
        <v>260</v>
      </c>
      <c r="C12" s="62"/>
      <c r="D12" s="141">
        <v>2355707</v>
      </c>
      <c r="E12" s="62"/>
      <c r="F12" s="62"/>
      <c r="G12" s="62">
        <f>2140*110</f>
        <v>235400</v>
      </c>
      <c r="H12" s="62"/>
      <c r="I12" s="62">
        <f t="shared" si="0"/>
        <v>2591107</v>
      </c>
    </row>
    <row r="13" spans="1:9" s="5" customFormat="1" ht="21">
      <c r="A13" s="158">
        <v>9</v>
      </c>
      <c r="B13" s="5" t="s">
        <v>228</v>
      </c>
      <c r="C13" s="162"/>
      <c r="D13" s="162">
        <v>940000</v>
      </c>
      <c r="E13" s="162"/>
      <c r="F13" s="162"/>
      <c r="G13" s="162"/>
      <c r="H13" s="162"/>
      <c r="I13" s="162">
        <f t="shared" si="0"/>
        <v>940000</v>
      </c>
    </row>
    <row r="14" spans="1:9" s="143" customFormat="1" ht="21">
      <c r="A14" s="158">
        <v>10</v>
      </c>
      <c r="B14" s="5" t="s">
        <v>229</v>
      </c>
      <c r="C14" s="98">
        <v>690000</v>
      </c>
      <c r="D14" s="163"/>
      <c r="E14" s="163"/>
      <c r="F14" s="163"/>
      <c r="G14" s="98">
        <v>95385</v>
      </c>
      <c r="H14" s="163">
        <v>210000</v>
      </c>
      <c r="I14" s="162">
        <f t="shared" si="0"/>
        <v>995385</v>
      </c>
    </row>
    <row r="15" spans="1:9" s="5" customFormat="1" ht="21">
      <c r="A15" s="132">
        <v>11</v>
      </c>
      <c r="B15" s="65" t="s">
        <v>128</v>
      </c>
      <c r="C15" s="62"/>
      <c r="D15" s="2">
        <v>4672000</v>
      </c>
      <c r="E15" s="62"/>
      <c r="F15" s="62"/>
      <c r="G15" s="62"/>
      <c r="H15" s="62"/>
      <c r="I15" s="62">
        <f t="shared" si="0"/>
        <v>4672000</v>
      </c>
    </row>
    <row r="16" spans="1:9" s="5" customFormat="1" ht="21">
      <c r="A16" s="132">
        <v>13</v>
      </c>
      <c r="B16" s="65" t="s">
        <v>149</v>
      </c>
      <c r="C16" s="2">
        <v>122500</v>
      </c>
      <c r="D16" s="62"/>
      <c r="E16" s="62"/>
      <c r="F16" s="62"/>
      <c r="G16" s="62">
        <v>22000</v>
      </c>
      <c r="H16" s="62"/>
      <c r="I16" s="62">
        <f t="shared" si="0"/>
        <v>144500</v>
      </c>
    </row>
    <row r="17" spans="1:9" s="181" customFormat="1" ht="21">
      <c r="A17" s="178">
        <v>14</v>
      </c>
      <c r="B17" s="184" t="s">
        <v>262</v>
      </c>
      <c r="C17" s="35">
        <v>307200</v>
      </c>
      <c r="D17" s="179"/>
      <c r="E17" s="179"/>
      <c r="F17" s="179"/>
      <c r="G17" s="179"/>
      <c r="H17" s="179"/>
      <c r="I17" s="180">
        <f t="shared" si="0"/>
        <v>307200</v>
      </c>
    </row>
    <row r="18" spans="1:9" s="5" customFormat="1" ht="21">
      <c r="A18" s="132">
        <v>15</v>
      </c>
      <c r="B18" s="182" t="s">
        <v>263</v>
      </c>
      <c r="C18" s="62"/>
      <c r="D18" s="62"/>
      <c r="E18" s="62"/>
      <c r="F18" s="62"/>
      <c r="G18" s="62"/>
      <c r="H18" s="62"/>
      <c r="I18" s="62">
        <f t="shared" si="0"/>
        <v>0</v>
      </c>
    </row>
    <row r="19" spans="1:9" s="5" customFormat="1" ht="21">
      <c r="A19" s="132">
        <v>16</v>
      </c>
      <c r="B19" s="182" t="s">
        <v>264</v>
      </c>
      <c r="C19" s="2">
        <v>20700</v>
      </c>
      <c r="D19" s="62"/>
      <c r="E19" s="62"/>
      <c r="F19" s="62"/>
      <c r="G19" s="62"/>
      <c r="H19" s="62"/>
      <c r="I19" s="62">
        <f t="shared" si="0"/>
        <v>20700</v>
      </c>
    </row>
    <row r="20" spans="1:9" s="5" customFormat="1" ht="21">
      <c r="A20" s="132">
        <v>17</v>
      </c>
      <c r="B20" s="182" t="s">
        <v>270</v>
      </c>
      <c r="C20" s="2">
        <v>20000</v>
      </c>
      <c r="D20" s="62"/>
      <c r="E20" s="62"/>
      <c r="F20" s="62"/>
      <c r="G20" s="62"/>
      <c r="H20" s="62">
        <v>20000</v>
      </c>
      <c r="I20" s="62"/>
    </row>
    <row r="21" spans="1:9" s="5" customFormat="1" ht="21">
      <c r="A21" s="178">
        <v>18</v>
      </c>
      <c r="B21" s="182" t="s">
        <v>265</v>
      </c>
      <c r="C21" s="62">
        <v>16000</v>
      </c>
      <c r="D21" s="62"/>
      <c r="E21" s="62"/>
      <c r="F21" s="62"/>
      <c r="G21" s="62"/>
      <c r="H21" s="62"/>
      <c r="I21" s="62">
        <f t="shared" si="0"/>
        <v>16000</v>
      </c>
    </row>
    <row r="22" spans="1:9" s="5" customFormat="1" ht="21">
      <c r="A22" s="132">
        <v>19</v>
      </c>
      <c r="B22" s="182" t="s">
        <v>266</v>
      </c>
      <c r="C22" s="62">
        <v>14400</v>
      </c>
      <c r="D22" s="62"/>
      <c r="E22" s="62"/>
      <c r="F22" s="62"/>
      <c r="G22" s="62"/>
      <c r="H22" s="62"/>
      <c r="I22" s="62">
        <f t="shared" si="0"/>
        <v>14400</v>
      </c>
    </row>
    <row r="23" spans="1:9" s="5" customFormat="1" ht="21">
      <c r="A23" s="132">
        <v>20</v>
      </c>
      <c r="B23" s="182" t="s">
        <v>267</v>
      </c>
      <c r="C23" s="62">
        <v>161500</v>
      </c>
      <c r="D23" s="62"/>
      <c r="E23" s="62"/>
      <c r="F23" s="62"/>
      <c r="G23" s="62"/>
      <c r="H23" s="62"/>
      <c r="I23" s="62">
        <f t="shared" si="0"/>
        <v>161500</v>
      </c>
    </row>
    <row r="24" spans="1:9" s="5" customFormat="1" ht="21">
      <c r="A24" s="132">
        <v>21</v>
      </c>
      <c r="B24" s="182" t="s">
        <v>268</v>
      </c>
      <c r="C24" s="62">
        <v>245000</v>
      </c>
      <c r="D24" s="62"/>
      <c r="E24" s="62"/>
      <c r="F24" s="62"/>
      <c r="G24" s="62"/>
      <c r="H24" s="62">
        <v>700000</v>
      </c>
      <c r="I24" s="62">
        <f t="shared" si="0"/>
        <v>945000</v>
      </c>
    </row>
    <row r="25" spans="1:9" s="5" customFormat="1" ht="21">
      <c r="A25" s="178">
        <v>22</v>
      </c>
      <c r="B25" s="182" t="s">
        <v>269</v>
      </c>
      <c r="C25" s="62">
        <v>155000</v>
      </c>
      <c r="D25" s="62"/>
      <c r="E25" s="62"/>
      <c r="F25" s="62"/>
      <c r="G25" s="62"/>
      <c r="H25" s="62"/>
      <c r="I25" s="62">
        <f t="shared" si="0"/>
        <v>155000</v>
      </c>
    </row>
    <row r="26" spans="1:9" s="146" customFormat="1" ht="21">
      <c r="A26" s="132">
        <v>23</v>
      </c>
      <c r="B26" s="145" t="s">
        <v>82</v>
      </c>
      <c r="C26" s="141"/>
      <c r="D26" s="141"/>
      <c r="E26" s="141"/>
      <c r="F26" s="141"/>
      <c r="G26" s="141"/>
      <c r="H26" s="141"/>
      <c r="I26" s="62">
        <f t="shared" si="0"/>
        <v>0</v>
      </c>
    </row>
    <row r="27" spans="1:9" s="5" customFormat="1" ht="21">
      <c r="A27" s="132">
        <v>24</v>
      </c>
      <c r="B27" s="65" t="s">
        <v>147</v>
      </c>
      <c r="C27" s="2">
        <v>155700</v>
      </c>
      <c r="D27" s="62"/>
      <c r="E27" s="62"/>
      <c r="F27" s="62"/>
      <c r="G27" s="62"/>
      <c r="H27" s="62"/>
      <c r="I27" s="62">
        <f t="shared" si="0"/>
        <v>155700</v>
      </c>
    </row>
    <row r="28" spans="1:9" s="5" customFormat="1" ht="21">
      <c r="A28" s="132">
        <v>25</v>
      </c>
      <c r="B28" s="65" t="s">
        <v>261</v>
      </c>
      <c r="C28" s="2">
        <v>6150</v>
      </c>
      <c r="D28" s="62"/>
      <c r="E28" s="62"/>
      <c r="F28" s="62"/>
      <c r="G28" s="62"/>
      <c r="H28" s="62"/>
      <c r="I28" s="62">
        <f t="shared" si="0"/>
        <v>6150</v>
      </c>
    </row>
    <row r="29" spans="1:9" s="5" customFormat="1" ht="21">
      <c r="A29" s="178">
        <v>26</v>
      </c>
      <c r="B29" s="65" t="s">
        <v>146</v>
      </c>
      <c r="C29" s="62">
        <v>400000</v>
      </c>
      <c r="D29" s="62"/>
      <c r="E29" s="62"/>
      <c r="F29" s="62"/>
      <c r="G29" s="62"/>
      <c r="H29" s="62"/>
      <c r="I29" s="62">
        <f t="shared" si="0"/>
        <v>400000</v>
      </c>
    </row>
    <row r="30" spans="1:9" s="5" customFormat="1" ht="21">
      <c r="A30" s="132">
        <v>27</v>
      </c>
      <c r="B30" s="5" t="s">
        <v>246</v>
      </c>
      <c r="C30" s="62"/>
      <c r="D30" s="62"/>
      <c r="E30" s="62"/>
      <c r="F30" s="62"/>
      <c r="G30" s="62">
        <v>20000</v>
      </c>
      <c r="H30" s="62"/>
      <c r="I30" s="62">
        <f t="shared" si="0"/>
        <v>20000</v>
      </c>
    </row>
    <row r="31" spans="1:9" s="5" customFormat="1" ht="21">
      <c r="A31" s="132">
        <v>28</v>
      </c>
      <c r="B31" s="5" t="s">
        <v>254</v>
      </c>
      <c r="C31" s="62"/>
      <c r="E31" s="62"/>
      <c r="F31" s="151"/>
      <c r="G31" s="62">
        <v>200310</v>
      </c>
      <c r="H31" s="62">
        <v>177385</v>
      </c>
      <c r="I31" s="62">
        <f t="shared" si="0"/>
        <v>377695</v>
      </c>
    </row>
    <row r="32" spans="1:9" s="5" customFormat="1" ht="21">
      <c r="A32" s="132">
        <v>29</v>
      </c>
      <c r="B32" s="5" t="s">
        <v>255</v>
      </c>
      <c r="C32" s="62">
        <v>65000</v>
      </c>
      <c r="D32" s="62"/>
      <c r="E32" s="62"/>
      <c r="G32" s="62"/>
      <c r="H32" s="62"/>
      <c r="I32" s="62">
        <f t="shared" si="0"/>
        <v>65000</v>
      </c>
    </row>
    <row r="33" spans="1:9" s="5" customFormat="1" ht="21">
      <c r="A33" s="178">
        <v>30</v>
      </c>
      <c r="B33" s="4" t="s">
        <v>256</v>
      </c>
      <c r="C33" s="62"/>
      <c r="D33" s="62"/>
      <c r="E33" s="62"/>
      <c r="G33" s="62">
        <v>68750</v>
      </c>
      <c r="H33" s="62"/>
      <c r="I33" s="62">
        <f t="shared" si="0"/>
        <v>68750</v>
      </c>
    </row>
    <row r="34" spans="1:9" s="5" customFormat="1" ht="21">
      <c r="A34" s="132">
        <v>31</v>
      </c>
      <c r="B34" s="70" t="s">
        <v>63</v>
      </c>
      <c r="C34" s="62"/>
      <c r="D34" s="62"/>
      <c r="E34" s="62"/>
      <c r="G34" s="62">
        <v>1675760</v>
      </c>
      <c r="H34" s="62"/>
      <c r="I34" s="62">
        <f t="shared" si="0"/>
        <v>1675760</v>
      </c>
    </row>
    <row r="35" spans="1:9" s="71" customFormat="1" ht="21">
      <c r="A35" s="131"/>
      <c r="B35" s="133" t="s">
        <v>130</v>
      </c>
      <c r="C35" s="69">
        <f aca="true" t="shared" si="1" ref="C35:I35">SUM(C5:C34)</f>
        <v>4285650</v>
      </c>
      <c r="D35" s="69">
        <f t="shared" si="1"/>
        <v>7967707</v>
      </c>
      <c r="E35" s="69">
        <f t="shared" si="1"/>
        <v>0</v>
      </c>
      <c r="F35" s="69">
        <f t="shared" si="1"/>
        <v>0</v>
      </c>
      <c r="G35" s="69">
        <f t="shared" si="1"/>
        <v>2317605</v>
      </c>
      <c r="H35" s="69">
        <f t="shared" si="1"/>
        <v>1107385</v>
      </c>
      <c r="I35" s="69">
        <f t="shared" si="1"/>
        <v>15638347</v>
      </c>
    </row>
    <row r="36" spans="1:9" s="23" customFormat="1" ht="21">
      <c r="A36" s="223" t="s">
        <v>258</v>
      </c>
      <c r="B36" s="224"/>
      <c r="C36" s="224"/>
      <c r="D36" s="224"/>
      <c r="E36" s="224"/>
      <c r="F36" s="224"/>
      <c r="G36" s="224"/>
      <c r="H36" s="224"/>
      <c r="I36" s="225"/>
    </row>
    <row r="37" spans="1:9" s="23" customFormat="1" ht="21">
      <c r="A37" s="139"/>
      <c r="B37" s="140"/>
      <c r="C37" s="140"/>
      <c r="D37" s="140"/>
      <c r="E37" s="140"/>
      <c r="F37" s="140"/>
      <c r="G37" s="140"/>
      <c r="H37" s="140"/>
      <c r="I37" s="183"/>
    </row>
    <row r="38" spans="1:9" s="19" customFormat="1" ht="21" customHeight="1">
      <c r="A38" s="217" t="s">
        <v>48</v>
      </c>
      <c r="B38" s="205" t="s">
        <v>129</v>
      </c>
      <c r="C38" s="226" t="s">
        <v>49</v>
      </c>
      <c r="D38" s="227"/>
      <c r="E38" s="227"/>
      <c r="F38" s="227"/>
      <c r="G38" s="227"/>
      <c r="H38" s="228"/>
      <c r="I38" s="221" t="s">
        <v>51</v>
      </c>
    </row>
    <row r="39" spans="1:9" s="19" customFormat="1" ht="21">
      <c r="A39" s="218"/>
      <c r="B39" s="206"/>
      <c r="C39" s="128" t="s">
        <v>135</v>
      </c>
      <c r="D39" s="128" t="s">
        <v>138</v>
      </c>
      <c r="E39" s="128" t="s">
        <v>50</v>
      </c>
      <c r="F39" s="19" t="s">
        <v>139</v>
      </c>
      <c r="G39" s="127" t="s">
        <v>140</v>
      </c>
      <c r="H39" s="127" t="s">
        <v>81</v>
      </c>
      <c r="I39" s="222"/>
    </row>
    <row r="40" spans="1:9" ht="21">
      <c r="A40" s="61">
        <v>1</v>
      </c>
      <c r="B40" s="92" t="s">
        <v>64</v>
      </c>
      <c r="C40" s="63">
        <v>60000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3">
        <f>SUM(C40:H40)</f>
        <v>60000</v>
      </c>
    </row>
    <row r="41" spans="1:9" ht="21">
      <c r="A41" s="61">
        <v>2</v>
      </c>
      <c r="B41" s="92" t="s">
        <v>66</v>
      </c>
      <c r="C41" s="63">
        <v>100000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3">
        <f>SUM(C41:H41)</f>
        <v>100000</v>
      </c>
    </row>
    <row r="42" spans="1:9" ht="21">
      <c r="A42" s="61">
        <v>3</v>
      </c>
      <c r="B42" s="92" t="s">
        <v>65</v>
      </c>
      <c r="C42" s="63">
        <v>51000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3">
        <f>SUM(C42:H42)</f>
        <v>51000</v>
      </c>
    </row>
    <row r="43" spans="1:9" ht="21">
      <c r="A43" s="132">
        <v>4</v>
      </c>
      <c r="B43" s="92" t="s">
        <v>77</v>
      </c>
      <c r="C43" s="63">
        <v>50000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3">
        <f>SUM(C43:H43)</f>
        <v>50000</v>
      </c>
    </row>
    <row r="44" spans="1:9" s="64" customFormat="1" ht="21">
      <c r="A44" s="131"/>
      <c r="B44" s="133" t="s">
        <v>131</v>
      </c>
      <c r="C44" s="69">
        <f>SUM(C40:C43)</f>
        <v>261000</v>
      </c>
      <c r="D44" s="69">
        <f aca="true" t="shared" si="2" ref="D44:I44">SUM(D40:D43)</f>
        <v>0</v>
      </c>
      <c r="E44" s="69">
        <f t="shared" si="2"/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261000</v>
      </c>
    </row>
    <row r="45" spans="1:9" s="150" customFormat="1" ht="21">
      <c r="A45" s="155">
        <v>1</v>
      </c>
      <c r="B45" s="104" t="s">
        <v>257</v>
      </c>
      <c r="C45" s="148">
        <v>35000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f>SUM(C45:H45)</f>
        <v>35000</v>
      </c>
    </row>
    <row r="46" spans="1:9" ht="21">
      <c r="A46" s="61">
        <v>2</v>
      </c>
      <c r="B46" s="147" t="s">
        <v>243</v>
      </c>
      <c r="C46" s="68">
        <v>45000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149">
        <f>SUM(C46:H46)</f>
        <v>45000</v>
      </c>
    </row>
    <row r="47" spans="1:9" ht="21">
      <c r="A47" s="61">
        <v>3</v>
      </c>
      <c r="B47" s="65" t="s">
        <v>242</v>
      </c>
      <c r="C47" s="63">
        <v>516440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149">
        <f>SUM(C47:H47)</f>
        <v>516440</v>
      </c>
    </row>
    <row r="48" spans="1:9" s="64" customFormat="1" ht="21">
      <c r="A48" s="131"/>
      <c r="B48" s="133" t="s">
        <v>132</v>
      </c>
      <c r="C48" s="69">
        <f aca="true" t="shared" si="3" ref="C48:I48">SUM(C45:C47)</f>
        <v>596440</v>
      </c>
      <c r="D48" s="69">
        <f t="shared" si="3"/>
        <v>0</v>
      </c>
      <c r="E48" s="69">
        <f t="shared" si="3"/>
        <v>0</v>
      </c>
      <c r="F48" s="69">
        <f t="shared" si="3"/>
        <v>0</v>
      </c>
      <c r="G48" s="69">
        <f t="shared" si="3"/>
        <v>0</v>
      </c>
      <c r="H48" s="69">
        <f t="shared" si="3"/>
        <v>0</v>
      </c>
      <c r="I48" s="69">
        <f t="shared" si="3"/>
        <v>596440</v>
      </c>
    </row>
    <row r="49" spans="1:9" ht="21">
      <c r="A49" s="61">
        <v>1</v>
      </c>
      <c r="B49" s="92" t="s">
        <v>67</v>
      </c>
      <c r="C49" s="68">
        <v>20000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f>SUM(C49:H49)</f>
        <v>20000</v>
      </c>
    </row>
    <row r="50" spans="1:9" ht="21">
      <c r="A50" s="61">
        <v>2</v>
      </c>
      <c r="B50" s="142" t="s">
        <v>76</v>
      </c>
      <c r="C50" s="68">
        <v>181000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f aca="true" t="shared" si="4" ref="I50:I55">SUM(C50:H50)</f>
        <v>181000</v>
      </c>
    </row>
    <row r="51" spans="1:9" ht="21">
      <c r="A51" s="61">
        <v>3</v>
      </c>
      <c r="B51" s="92" t="s">
        <v>148</v>
      </c>
      <c r="C51" s="68">
        <v>38000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f t="shared" si="4"/>
        <v>38000</v>
      </c>
    </row>
    <row r="52" spans="1:9" ht="21">
      <c r="A52" s="61">
        <v>4</v>
      </c>
      <c r="B52" s="92" t="s">
        <v>152</v>
      </c>
      <c r="C52" s="68">
        <v>14500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f t="shared" si="4"/>
        <v>14500</v>
      </c>
    </row>
    <row r="53" spans="1:9" ht="21">
      <c r="A53" s="61">
        <v>5</v>
      </c>
      <c r="B53" s="92" t="s">
        <v>68</v>
      </c>
      <c r="C53" s="63">
        <v>45000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f t="shared" si="4"/>
        <v>45000</v>
      </c>
    </row>
    <row r="54" spans="1:9" ht="21">
      <c r="A54" s="61">
        <v>6</v>
      </c>
      <c r="B54" s="92" t="s">
        <v>245</v>
      </c>
      <c r="C54" s="63">
        <v>20000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f t="shared" si="4"/>
        <v>20000</v>
      </c>
    </row>
    <row r="55" spans="1:9" ht="21">
      <c r="A55" s="61">
        <v>7</v>
      </c>
      <c r="B55" s="92" t="s">
        <v>69</v>
      </c>
      <c r="C55" s="68">
        <v>0</v>
      </c>
      <c r="D55" s="63">
        <v>0</v>
      </c>
      <c r="E55" s="63">
        <v>403200</v>
      </c>
      <c r="F55" s="63">
        <v>0</v>
      </c>
      <c r="G55" s="63">
        <v>0</v>
      </c>
      <c r="H55" s="63">
        <v>0</v>
      </c>
      <c r="I55" s="63">
        <f t="shared" si="4"/>
        <v>403200</v>
      </c>
    </row>
    <row r="56" spans="1:9" ht="21">
      <c r="A56" s="61">
        <v>8</v>
      </c>
      <c r="B56" s="92" t="s">
        <v>78</v>
      </c>
      <c r="C56" s="2">
        <v>0</v>
      </c>
      <c r="D56" s="63">
        <v>0</v>
      </c>
      <c r="E56" s="63">
        <v>0</v>
      </c>
      <c r="F56" s="63">
        <v>0</v>
      </c>
      <c r="G56" s="63">
        <v>0</v>
      </c>
      <c r="H56" s="68">
        <v>320000</v>
      </c>
      <c r="I56" s="63">
        <f>SUM(D56:H56)</f>
        <v>320000</v>
      </c>
    </row>
    <row r="57" spans="1:9" ht="21">
      <c r="A57" s="61">
        <v>9</v>
      </c>
      <c r="B57" s="92" t="s">
        <v>244</v>
      </c>
      <c r="C57" s="68">
        <v>0</v>
      </c>
      <c r="D57" s="63">
        <v>0</v>
      </c>
      <c r="E57" s="63">
        <v>0</v>
      </c>
      <c r="F57" s="63">
        <v>0</v>
      </c>
      <c r="G57" s="63">
        <v>267730</v>
      </c>
      <c r="H57" s="63">
        <v>0</v>
      </c>
      <c r="I57" s="63">
        <f>SUM(D57:H57)</f>
        <v>267730</v>
      </c>
    </row>
    <row r="58" spans="1:9" s="64" customFormat="1" ht="21">
      <c r="A58" s="131"/>
      <c r="B58" s="133" t="s">
        <v>133</v>
      </c>
      <c r="C58" s="69">
        <f aca="true" t="shared" si="5" ref="C58:I58">SUM(C49:C57)</f>
        <v>318500</v>
      </c>
      <c r="D58" s="69">
        <f t="shared" si="5"/>
        <v>0</v>
      </c>
      <c r="E58" s="69">
        <f t="shared" si="5"/>
        <v>403200</v>
      </c>
      <c r="F58" s="69">
        <f t="shared" si="5"/>
        <v>0</v>
      </c>
      <c r="G58" s="69">
        <f t="shared" si="5"/>
        <v>267730</v>
      </c>
      <c r="H58" s="69">
        <f t="shared" si="5"/>
        <v>320000</v>
      </c>
      <c r="I58" s="69">
        <f t="shared" si="5"/>
        <v>1309430</v>
      </c>
    </row>
    <row r="59" spans="1:9" ht="21">
      <c r="A59" s="61">
        <v>1</v>
      </c>
      <c r="B59" s="142" t="s">
        <v>70</v>
      </c>
      <c r="C59" s="68">
        <v>15000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f>SUM(C59:H59)</f>
        <v>15000</v>
      </c>
    </row>
    <row r="60" spans="1:9" ht="21">
      <c r="A60" s="61">
        <v>2</v>
      </c>
      <c r="B60" s="142" t="s">
        <v>75</v>
      </c>
      <c r="C60" s="68">
        <v>4000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f aca="true" t="shared" si="6" ref="I60:I65">SUM(C60:H60)</f>
        <v>4000</v>
      </c>
    </row>
    <row r="61" spans="1:9" ht="21">
      <c r="A61" s="61">
        <v>3</v>
      </c>
      <c r="B61" s="142" t="s">
        <v>230</v>
      </c>
      <c r="C61" s="68">
        <v>80000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f t="shared" si="6"/>
        <v>80000</v>
      </c>
    </row>
    <row r="62" spans="1:9" ht="21">
      <c r="A62" s="61">
        <v>4</v>
      </c>
      <c r="B62" s="142" t="s">
        <v>231</v>
      </c>
      <c r="C62" s="68">
        <v>5000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f t="shared" si="6"/>
        <v>5000</v>
      </c>
    </row>
    <row r="63" spans="1:9" ht="21">
      <c r="A63" s="61">
        <v>5</v>
      </c>
      <c r="B63" s="142" t="s">
        <v>73</v>
      </c>
      <c r="C63" s="68">
        <v>25000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f t="shared" si="6"/>
        <v>25000</v>
      </c>
    </row>
    <row r="64" spans="1:9" ht="21">
      <c r="A64" s="61">
        <v>6</v>
      </c>
      <c r="B64" s="142" t="s">
        <v>142</v>
      </c>
      <c r="C64" s="68"/>
      <c r="D64" s="63">
        <v>0</v>
      </c>
      <c r="E64" s="63">
        <v>0</v>
      </c>
      <c r="F64" s="63">
        <v>1740000</v>
      </c>
      <c r="G64" s="63">
        <v>0</v>
      </c>
      <c r="H64" s="63">
        <v>0</v>
      </c>
      <c r="I64" s="63">
        <f t="shared" si="6"/>
        <v>1740000</v>
      </c>
    </row>
    <row r="65" spans="1:9" ht="21">
      <c r="A65" s="61">
        <v>7</v>
      </c>
      <c r="B65" s="142" t="s">
        <v>141</v>
      </c>
      <c r="C65" s="63">
        <v>20000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f t="shared" si="6"/>
        <v>20000</v>
      </c>
    </row>
    <row r="66" spans="1:9" s="64" customFormat="1" ht="21">
      <c r="A66" s="131"/>
      <c r="B66" s="133" t="s">
        <v>134</v>
      </c>
      <c r="C66" s="152">
        <f aca="true" t="shared" si="7" ref="C66:I66">SUM(C59:C65)</f>
        <v>149000</v>
      </c>
      <c r="D66" s="152">
        <f t="shared" si="7"/>
        <v>0</v>
      </c>
      <c r="E66" s="152">
        <f t="shared" si="7"/>
        <v>0</v>
      </c>
      <c r="F66" s="152">
        <f t="shared" si="7"/>
        <v>1740000</v>
      </c>
      <c r="G66" s="152">
        <f t="shared" si="7"/>
        <v>0</v>
      </c>
      <c r="H66" s="152">
        <f t="shared" si="7"/>
        <v>0</v>
      </c>
      <c r="I66" s="69">
        <f t="shared" si="7"/>
        <v>1889000</v>
      </c>
    </row>
    <row r="67" spans="1:9" ht="21">
      <c r="A67" s="61">
        <v>1</v>
      </c>
      <c r="B67" s="142" t="s">
        <v>71</v>
      </c>
      <c r="C67" s="68">
        <v>120000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f>SUM(C67:H67)</f>
        <v>120000</v>
      </c>
    </row>
    <row r="68" spans="1:9" ht="21">
      <c r="A68" s="61">
        <v>2</v>
      </c>
      <c r="B68" s="142" t="s">
        <v>74</v>
      </c>
      <c r="C68" s="68">
        <v>400000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f>SUM(C68:H68)</f>
        <v>400000</v>
      </c>
    </row>
    <row r="69" spans="1:9" ht="21">
      <c r="A69" s="61">
        <v>3</v>
      </c>
      <c r="B69" s="142" t="s">
        <v>72</v>
      </c>
      <c r="C69" s="68"/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f>SUM(C69:H69)</f>
        <v>0</v>
      </c>
    </row>
    <row r="70" spans="2:9" ht="21">
      <c r="B70" s="65" t="s">
        <v>249</v>
      </c>
      <c r="C70" s="63">
        <v>120000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f>SUM(C70:H70)</f>
        <v>120000</v>
      </c>
    </row>
    <row r="71" spans="2:9" ht="21">
      <c r="B71" s="65" t="s">
        <v>250</v>
      </c>
      <c r="C71" s="4"/>
      <c r="D71" s="63">
        <v>0</v>
      </c>
      <c r="E71" s="63">
        <v>0</v>
      </c>
      <c r="F71" s="63">
        <v>0</v>
      </c>
      <c r="G71" s="63">
        <v>0</v>
      </c>
      <c r="H71" s="62">
        <v>134000</v>
      </c>
      <c r="I71" s="63">
        <f>SUM(D71:H71)</f>
        <v>134000</v>
      </c>
    </row>
    <row r="72" spans="2:9" ht="21">
      <c r="B72" s="65" t="s">
        <v>251</v>
      </c>
      <c r="C72" s="4"/>
      <c r="D72" s="63">
        <v>0</v>
      </c>
      <c r="E72" s="63">
        <v>0</v>
      </c>
      <c r="F72" s="63">
        <v>0</v>
      </c>
      <c r="G72" s="63">
        <v>0</v>
      </c>
      <c r="H72" s="62">
        <v>250000</v>
      </c>
      <c r="I72" s="63">
        <f>SUM(D72:H72)</f>
        <v>250000</v>
      </c>
    </row>
    <row r="73" spans="2:9" ht="21">
      <c r="B73" s="65" t="s">
        <v>252</v>
      </c>
      <c r="C73" s="4"/>
      <c r="D73" s="63">
        <v>0</v>
      </c>
      <c r="E73" s="63">
        <v>0</v>
      </c>
      <c r="F73" s="63">
        <v>0</v>
      </c>
      <c r="G73" s="63">
        <v>0</v>
      </c>
      <c r="H73" s="62">
        <v>490000</v>
      </c>
      <c r="I73" s="63">
        <f>SUM(D73:H73)</f>
        <v>490000</v>
      </c>
    </row>
    <row r="74" spans="2:9" ht="21">
      <c r="B74" s="65" t="s">
        <v>253</v>
      </c>
      <c r="C74" s="4"/>
      <c r="D74" s="63">
        <v>0</v>
      </c>
      <c r="E74" s="63">
        <v>0</v>
      </c>
      <c r="F74" s="63">
        <v>0</v>
      </c>
      <c r="G74" s="63">
        <v>0</v>
      </c>
      <c r="H74" s="62">
        <v>96000</v>
      </c>
      <c r="I74" s="63">
        <f>SUM(D74:H74)</f>
        <v>96000</v>
      </c>
    </row>
    <row r="75" spans="1:9" s="64" customFormat="1" ht="21">
      <c r="A75" s="131"/>
      <c r="B75" s="133" t="s">
        <v>248</v>
      </c>
      <c r="C75" s="69">
        <f aca="true" t="shared" si="8" ref="C75:I75">SUM(C67:C74)</f>
        <v>640000</v>
      </c>
      <c r="D75" s="69">
        <f t="shared" si="8"/>
        <v>0</v>
      </c>
      <c r="E75" s="69">
        <f t="shared" si="8"/>
        <v>0</v>
      </c>
      <c r="F75" s="69">
        <f t="shared" si="8"/>
        <v>0</v>
      </c>
      <c r="G75" s="69">
        <f t="shared" si="8"/>
        <v>0</v>
      </c>
      <c r="H75" s="69">
        <f t="shared" si="8"/>
        <v>970000</v>
      </c>
      <c r="I75" s="69">
        <f t="shared" si="8"/>
        <v>1610000</v>
      </c>
    </row>
    <row r="76" spans="1:9" s="72" customFormat="1" ht="21">
      <c r="A76" s="156"/>
      <c r="B76" s="134" t="s">
        <v>247</v>
      </c>
      <c r="C76" s="159">
        <v>699966</v>
      </c>
      <c r="D76" s="73"/>
      <c r="E76" s="73"/>
      <c r="F76" s="73"/>
      <c r="G76" s="73"/>
      <c r="H76" s="73"/>
      <c r="I76" s="153"/>
    </row>
    <row r="77" spans="1:9" s="161" customFormat="1" ht="21">
      <c r="A77" s="219" t="s">
        <v>259</v>
      </c>
      <c r="B77" s="220"/>
      <c r="C77" s="160">
        <f aca="true" t="shared" si="9" ref="C77:I77">C76+C75+C66+C58+C48+C44+C35</f>
        <v>6950556</v>
      </c>
      <c r="D77" s="160">
        <f t="shared" si="9"/>
        <v>7967707</v>
      </c>
      <c r="E77" s="160">
        <f t="shared" si="9"/>
        <v>403200</v>
      </c>
      <c r="F77" s="160">
        <f t="shared" si="9"/>
        <v>1740000</v>
      </c>
      <c r="G77" s="160">
        <f t="shared" si="9"/>
        <v>2585335</v>
      </c>
      <c r="H77" s="160">
        <f t="shared" si="9"/>
        <v>2397385</v>
      </c>
      <c r="I77" s="160">
        <f t="shared" si="9"/>
        <v>21304217</v>
      </c>
    </row>
    <row r="78" spans="1:8" ht="21">
      <c r="A78" s="157"/>
      <c r="B78" s="154"/>
      <c r="C78" s="138"/>
      <c r="D78" s="138"/>
      <c r="E78" s="138"/>
      <c r="F78" s="138"/>
      <c r="G78" s="138"/>
      <c r="H78" s="138"/>
    </row>
  </sheetData>
  <sheetProtection/>
  <mergeCells count="11">
    <mergeCell ref="A3:A4"/>
    <mergeCell ref="A38:A39"/>
    <mergeCell ref="A77:B77"/>
    <mergeCell ref="B3:B4"/>
    <mergeCell ref="I3:I4"/>
    <mergeCell ref="A1:I1"/>
    <mergeCell ref="A36:I36"/>
    <mergeCell ref="B38:B39"/>
    <mergeCell ref="C38:H38"/>
    <mergeCell ref="I38:I39"/>
    <mergeCell ref="C3:H3"/>
  </mergeCell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3">
      <selection activeCell="A1" sqref="A1:I64"/>
    </sheetView>
  </sheetViews>
  <sheetFormatPr defaultColWidth="9.140625" defaultRowHeight="15"/>
  <cols>
    <col min="1" max="1" width="4.28125" style="135" customWidth="1"/>
    <col min="2" max="2" width="41.8515625" style="7" customWidth="1"/>
    <col min="3" max="5" width="14.57421875" style="10" customWidth="1"/>
    <col min="6" max="6" width="14.57421875" style="130" customWidth="1"/>
    <col min="7" max="7" width="14.57421875" style="10" customWidth="1"/>
    <col min="8" max="8" width="14.57421875" style="67" customWidth="1"/>
    <col min="9" max="9" width="14.57421875" style="8" customWidth="1"/>
    <col min="10" max="16384" width="9.00390625" style="8" customWidth="1"/>
  </cols>
  <sheetData>
    <row r="1" spans="1:10" s="166" customFormat="1" ht="21">
      <c r="A1" s="209" t="s">
        <v>227</v>
      </c>
      <c r="B1" s="199"/>
      <c r="C1" s="199"/>
      <c r="D1" s="199"/>
      <c r="E1" s="199"/>
      <c r="F1" s="199"/>
      <c r="G1" s="199"/>
      <c r="H1" s="199"/>
      <c r="I1" s="229"/>
      <c r="J1" s="168"/>
    </row>
    <row r="2" spans="1:9" s="167" customFormat="1" ht="21">
      <c r="A2" s="139"/>
      <c r="B2" s="140"/>
      <c r="C2" s="140"/>
      <c r="D2" s="140"/>
      <c r="E2" s="140"/>
      <c r="F2" s="140"/>
      <c r="G2" s="140"/>
      <c r="H2" s="140"/>
      <c r="I2" s="177"/>
    </row>
    <row r="3" spans="1:10" s="164" customFormat="1" ht="21" customHeight="1">
      <c r="A3" s="217" t="s">
        <v>48</v>
      </c>
      <c r="B3" s="205" t="s">
        <v>129</v>
      </c>
      <c r="C3" s="226" t="s">
        <v>49</v>
      </c>
      <c r="D3" s="227"/>
      <c r="E3" s="227"/>
      <c r="F3" s="227"/>
      <c r="G3" s="227"/>
      <c r="H3" s="228"/>
      <c r="I3" s="221" t="s">
        <v>51</v>
      </c>
      <c r="J3" s="169"/>
    </row>
    <row r="4" spans="1:10" s="19" customFormat="1" ht="21">
      <c r="A4" s="218"/>
      <c r="B4" s="206"/>
      <c r="C4" s="128" t="s">
        <v>135</v>
      </c>
      <c r="D4" s="128" t="s">
        <v>80</v>
      </c>
      <c r="E4" s="128" t="s">
        <v>50</v>
      </c>
      <c r="F4" s="19" t="s">
        <v>139</v>
      </c>
      <c r="G4" s="127" t="s">
        <v>140</v>
      </c>
      <c r="H4" s="127" t="s">
        <v>81</v>
      </c>
      <c r="I4" s="222"/>
      <c r="J4" s="165"/>
    </row>
    <row r="5" spans="1:10" s="4" customFormat="1" ht="21">
      <c r="A5" s="132">
        <v>1</v>
      </c>
      <c r="B5" s="65" t="s">
        <v>52</v>
      </c>
      <c r="C5" s="62">
        <v>720700</v>
      </c>
      <c r="D5" s="62">
        <v>560000</v>
      </c>
      <c r="E5" s="62"/>
      <c r="F5" s="62"/>
      <c r="G5" s="62">
        <v>289060</v>
      </c>
      <c r="H5" s="62"/>
      <c r="I5" s="62">
        <f>SUM(C5:H5)</f>
        <v>1569760</v>
      </c>
      <c r="J5" s="170"/>
    </row>
    <row r="6" spans="1:10" s="4" customFormat="1" ht="21">
      <c r="A6" s="132">
        <v>2</v>
      </c>
      <c r="B6" s="65" t="s">
        <v>53</v>
      </c>
      <c r="C6" s="62">
        <v>45000</v>
      </c>
      <c r="D6" s="62"/>
      <c r="E6" s="62"/>
      <c r="F6" s="62"/>
      <c r="G6" s="62"/>
      <c r="H6" s="62"/>
      <c r="I6" s="62">
        <f aca="true" t="shared" si="0" ref="I6:I25">SUM(C6:H6)</f>
        <v>45000</v>
      </c>
      <c r="J6" s="170"/>
    </row>
    <row r="7" spans="1:10" s="4" customFormat="1" ht="21">
      <c r="A7" s="132">
        <v>3</v>
      </c>
      <c r="B7" s="65" t="s">
        <v>8</v>
      </c>
      <c r="C7" s="62">
        <v>80000</v>
      </c>
      <c r="D7" s="62"/>
      <c r="E7" s="62"/>
      <c r="F7" s="62"/>
      <c r="G7" s="62"/>
      <c r="H7" s="62"/>
      <c r="I7" s="62">
        <f t="shared" si="0"/>
        <v>80000</v>
      </c>
      <c r="J7" s="170"/>
    </row>
    <row r="8" spans="1:10" s="4" customFormat="1" ht="21">
      <c r="A8" s="132">
        <v>4</v>
      </c>
      <c r="B8" s="65" t="s">
        <v>54</v>
      </c>
      <c r="C8" s="62">
        <v>1400000</v>
      </c>
      <c r="D8" s="62"/>
      <c r="E8" s="62"/>
      <c r="F8" s="62"/>
      <c r="G8" s="62"/>
      <c r="H8" s="62"/>
      <c r="I8" s="62">
        <f t="shared" si="0"/>
        <v>1400000</v>
      </c>
      <c r="J8" s="170"/>
    </row>
    <row r="9" spans="1:10" s="4" customFormat="1" ht="21">
      <c r="A9" s="132">
        <v>5</v>
      </c>
      <c r="B9" s="65" t="s">
        <v>79</v>
      </c>
      <c r="C9" s="62">
        <v>20000</v>
      </c>
      <c r="D9" s="62"/>
      <c r="E9" s="62"/>
      <c r="F9" s="62"/>
      <c r="G9" s="62"/>
      <c r="H9" s="62"/>
      <c r="I9" s="62">
        <f t="shared" si="0"/>
        <v>20000</v>
      </c>
      <c r="J9" s="170"/>
    </row>
    <row r="10" spans="1:10" s="4" customFormat="1" ht="21">
      <c r="A10" s="132">
        <v>6</v>
      </c>
      <c r="B10" s="65" t="s">
        <v>56</v>
      </c>
      <c r="C10" s="62">
        <v>20000</v>
      </c>
      <c r="D10" s="62"/>
      <c r="E10" s="62"/>
      <c r="F10" s="62"/>
      <c r="G10" s="62"/>
      <c r="H10" s="62"/>
      <c r="I10" s="62">
        <f t="shared" si="0"/>
        <v>20000</v>
      </c>
      <c r="J10" s="170"/>
    </row>
    <row r="11" spans="1:10" s="4" customFormat="1" ht="21">
      <c r="A11" s="132">
        <v>7</v>
      </c>
      <c r="B11" s="65" t="s">
        <v>55</v>
      </c>
      <c r="C11" s="2">
        <v>241500</v>
      </c>
      <c r="D11" s="62"/>
      <c r="E11" s="62"/>
      <c r="F11" s="62"/>
      <c r="G11" s="62"/>
      <c r="H11" s="62"/>
      <c r="I11" s="62">
        <f t="shared" si="0"/>
        <v>241500</v>
      </c>
      <c r="J11" s="170"/>
    </row>
    <row r="12" spans="1:12" s="4" customFormat="1" ht="21">
      <c r="A12" s="132">
        <v>8</v>
      </c>
      <c r="B12" s="65" t="s">
        <v>260</v>
      </c>
      <c r="C12" s="62"/>
      <c r="D12" s="141">
        <v>2355707</v>
      </c>
      <c r="E12" s="62"/>
      <c r="F12" s="62"/>
      <c r="G12" s="62">
        <f>2140*110</f>
        <v>235400</v>
      </c>
      <c r="H12" s="62"/>
      <c r="I12" s="62">
        <f t="shared" si="0"/>
        <v>2591107</v>
      </c>
      <c r="J12" s="170"/>
      <c r="L12" s="4">
        <f>100000+155700+400000+65000</f>
        <v>720700</v>
      </c>
    </row>
    <row r="13" spans="1:10" s="4" customFormat="1" ht="21">
      <c r="A13" s="158">
        <v>9</v>
      </c>
      <c r="B13" s="5" t="s">
        <v>228</v>
      </c>
      <c r="C13" s="162"/>
      <c r="D13" s="162">
        <v>940000</v>
      </c>
      <c r="E13" s="162"/>
      <c r="F13" s="162"/>
      <c r="G13" s="162"/>
      <c r="H13" s="162"/>
      <c r="I13" s="162">
        <f t="shared" si="0"/>
        <v>940000</v>
      </c>
      <c r="J13" s="170"/>
    </row>
    <row r="14" spans="1:10" s="4" customFormat="1" ht="21">
      <c r="A14" s="158">
        <v>10</v>
      </c>
      <c r="B14" s="5" t="s">
        <v>229</v>
      </c>
      <c r="C14" s="98">
        <v>690000</v>
      </c>
      <c r="D14" s="163"/>
      <c r="E14" s="163"/>
      <c r="F14" s="163"/>
      <c r="G14" s="98">
        <v>95385</v>
      </c>
      <c r="H14" s="163">
        <v>210000</v>
      </c>
      <c r="I14" s="162">
        <f t="shared" si="0"/>
        <v>995385</v>
      </c>
      <c r="J14" s="170"/>
    </row>
    <row r="15" spans="1:10" s="4" customFormat="1" ht="21">
      <c r="A15" s="132">
        <v>11</v>
      </c>
      <c r="B15" s="65" t="s">
        <v>128</v>
      </c>
      <c r="C15" s="62"/>
      <c r="D15" s="2">
        <v>4672000</v>
      </c>
      <c r="E15" s="62"/>
      <c r="F15" s="62"/>
      <c r="G15" s="62"/>
      <c r="H15" s="62"/>
      <c r="I15" s="62">
        <f t="shared" si="0"/>
        <v>4672000</v>
      </c>
      <c r="J15" s="170"/>
    </row>
    <row r="16" spans="1:10" s="4" customFormat="1" ht="21">
      <c r="A16" s="132">
        <v>13</v>
      </c>
      <c r="B16" s="65" t="s">
        <v>149</v>
      </c>
      <c r="C16" s="2">
        <v>122500</v>
      </c>
      <c r="D16" s="62"/>
      <c r="E16" s="62"/>
      <c r="F16" s="62"/>
      <c r="G16" s="62">
        <v>22000</v>
      </c>
      <c r="H16" s="62"/>
      <c r="I16" s="62">
        <f t="shared" si="0"/>
        <v>144500</v>
      </c>
      <c r="J16" s="170"/>
    </row>
    <row r="17" spans="1:10" s="4" customFormat="1" ht="21">
      <c r="A17" s="132">
        <v>14</v>
      </c>
      <c r="B17" s="5" t="s">
        <v>62</v>
      </c>
      <c r="C17" s="2">
        <v>307200</v>
      </c>
      <c r="D17" s="144"/>
      <c r="E17" s="144"/>
      <c r="F17" s="144"/>
      <c r="G17" s="144"/>
      <c r="H17" s="144"/>
      <c r="I17" s="62">
        <f t="shared" si="0"/>
        <v>307200</v>
      </c>
      <c r="J17" s="170"/>
    </row>
    <row r="18" spans="1:10" s="60" customFormat="1" ht="21">
      <c r="A18" s="132">
        <v>15</v>
      </c>
      <c r="B18" s="66" t="s">
        <v>60</v>
      </c>
      <c r="C18" s="62"/>
      <c r="D18" s="62"/>
      <c r="E18" s="62"/>
      <c r="F18" s="62"/>
      <c r="G18" s="62"/>
      <c r="H18" s="62"/>
      <c r="I18" s="62">
        <f t="shared" si="0"/>
        <v>0</v>
      </c>
      <c r="J18" s="171"/>
    </row>
    <row r="19" spans="1:10" s="4" customFormat="1" ht="21">
      <c r="A19" s="132">
        <v>16</v>
      </c>
      <c r="B19" s="65" t="s">
        <v>58</v>
      </c>
      <c r="C19" s="2">
        <v>40700</v>
      </c>
      <c r="D19" s="62"/>
      <c r="E19" s="62"/>
      <c r="F19" s="62"/>
      <c r="G19" s="62"/>
      <c r="H19" s="62">
        <v>20000</v>
      </c>
      <c r="I19" s="62">
        <f t="shared" si="0"/>
        <v>60700</v>
      </c>
      <c r="J19" s="170"/>
    </row>
    <row r="20" spans="1:10" s="4" customFormat="1" ht="21">
      <c r="A20" s="132">
        <v>18</v>
      </c>
      <c r="B20" s="65" t="s">
        <v>59</v>
      </c>
      <c r="C20" s="62">
        <v>16000</v>
      </c>
      <c r="D20" s="62"/>
      <c r="E20" s="62"/>
      <c r="F20" s="62"/>
      <c r="G20" s="62"/>
      <c r="H20" s="62"/>
      <c r="I20" s="62">
        <f t="shared" si="0"/>
        <v>16000</v>
      </c>
      <c r="J20" s="170"/>
    </row>
    <row r="21" spans="1:10" s="4" customFormat="1" ht="21">
      <c r="A21" s="132">
        <v>19</v>
      </c>
      <c r="B21" s="65" t="s">
        <v>150</v>
      </c>
      <c r="C21" s="62">
        <v>20550</v>
      </c>
      <c r="D21" s="62"/>
      <c r="E21" s="62"/>
      <c r="F21" s="62"/>
      <c r="G21" s="62"/>
      <c r="H21" s="62"/>
      <c r="I21" s="62">
        <f t="shared" si="0"/>
        <v>20550</v>
      </c>
      <c r="J21" s="170"/>
    </row>
    <row r="22" spans="1:10" s="4" customFormat="1" ht="21">
      <c r="A22" s="132">
        <v>20</v>
      </c>
      <c r="B22" s="65" t="s">
        <v>61</v>
      </c>
      <c r="C22" s="62">
        <v>161500</v>
      </c>
      <c r="D22" s="62"/>
      <c r="E22" s="62"/>
      <c r="F22" s="62"/>
      <c r="G22" s="62"/>
      <c r="H22" s="62"/>
      <c r="I22" s="62">
        <f t="shared" si="0"/>
        <v>161500</v>
      </c>
      <c r="J22" s="170"/>
    </row>
    <row r="23" spans="1:10" s="4" customFormat="1" ht="21">
      <c r="A23" s="132">
        <v>21</v>
      </c>
      <c r="B23" s="65" t="s">
        <v>57</v>
      </c>
      <c r="C23" s="62">
        <v>245000</v>
      </c>
      <c r="D23" s="62"/>
      <c r="E23" s="62"/>
      <c r="F23" s="62"/>
      <c r="G23" s="62"/>
      <c r="H23" s="62">
        <v>700000</v>
      </c>
      <c r="I23" s="62">
        <f t="shared" si="0"/>
        <v>945000</v>
      </c>
      <c r="J23" s="170"/>
    </row>
    <row r="24" spans="1:10" s="4" customFormat="1" ht="21">
      <c r="A24" s="132">
        <v>22</v>
      </c>
      <c r="B24" s="65" t="s">
        <v>151</v>
      </c>
      <c r="C24" s="62">
        <v>155000</v>
      </c>
      <c r="D24" s="62"/>
      <c r="E24" s="62"/>
      <c r="F24" s="62"/>
      <c r="G24" s="62"/>
      <c r="H24" s="62"/>
      <c r="I24" s="62">
        <f t="shared" si="0"/>
        <v>155000</v>
      </c>
      <c r="J24" s="170"/>
    </row>
    <row r="25" spans="1:10" s="64" customFormat="1" ht="21">
      <c r="A25" s="132">
        <v>31</v>
      </c>
      <c r="B25" s="70" t="s">
        <v>63</v>
      </c>
      <c r="C25" s="62"/>
      <c r="D25" s="62"/>
      <c r="E25" s="62"/>
      <c r="F25" s="5"/>
      <c r="G25" s="62">
        <v>1675760</v>
      </c>
      <c r="H25" s="62"/>
      <c r="I25" s="62">
        <f t="shared" si="0"/>
        <v>1675760</v>
      </c>
      <c r="J25" s="172"/>
    </row>
    <row r="26" spans="1:10" s="4" customFormat="1" ht="21">
      <c r="A26" s="131"/>
      <c r="B26" s="133" t="s">
        <v>130</v>
      </c>
      <c r="C26" s="69">
        <f aca="true" t="shared" si="1" ref="C26:I26">SUM(C5:C25)</f>
        <v>4285650</v>
      </c>
      <c r="D26" s="69">
        <f t="shared" si="1"/>
        <v>8527707</v>
      </c>
      <c r="E26" s="69">
        <f t="shared" si="1"/>
        <v>0</v>
      </c>
      <c r="F26" s="69">
        <f t="shared" si="1"/>
        <v>0</v>
      </c>
      <c r="G26" s="69">
        <f t="shared" si="1"/>
        <v>2317605</v>
      </c>
      <c r="H26" s="69">
        <f t="shared" si="1"/>
        <v>930000</v>
      </c>
      <c r="I26" s="69">
        <f t="shared" si="1"/>
        <v>16060962</v>
      </c>
      <c r="J26" s="170"/>
    </row>
    <row r="27" spans="1:10" s="4" customFormat="1" ht="21">
      <c r="A27" s="61">
        <v>1</v>
      </c>
      <c r="B27" s="92" t="s">
        <v>64</v>
      </c>
      <c r="C27" s="63">
        <v>60000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3">
        <f>SUM(C27:H27)</f>
        <v>60000</v>
      </c>
      <c r="J27" s="170"/>
    </row>
    <row r="28" spans="1:10" s="4" customFormat="1" ht="21">
      <c r="A28" s="61">
        <v>2</v>
      </c>
      <c r="B28" s="92" t="s">
        <v>66</v>
      </c>
      <c r="C28" s="63">
        <v>100000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3">
        <f>SUM(C28:H28)</f>
        <v>100000</v>
      </c>
      <c r="J28" s="170"/>
    </row>
    <row r="29" spans="1:10" s="4" customFormat="1" ht="21">
      <c r="A29" s="61">
        <v>3</v>
      </c>
      <c r="B29" s="92" t="s">
        <v>65</v>
      </c>
      <c r="C29" s="63">
        <v>51000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3">
        <f>SUM(C29:H29)</f>
        <v>51000</v>
      </c>
      <c r="J29" s="170"/>
    </row>
    <row r="30" spans="1:10" s="4" customFormat="1" ht="21" customHeight="1">
      <c r="A30" s="132">
        <v>4</v>
      </c>
      <c r="B30" s="92" t="s">
        <v>77</v>
      </c>
      <c r="C30" s="63">
        <v>50000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3">
        <f>SUM(C30:H30)</f>
        <v>50000</v>
      </c>
      <c r="J30" s="170"/>
    </row>
    <row r="31" spans="1:10" s="4" customFormat="1" ht="21">
      <c r="A31" s="131"/>
      <c r="B31" s="133" t="s">
        <v>131</v>
      </c>
      <c r="C31" s="69">
        <f>SUM(C27:C30)</f>
        <v>261000</v>
      </c>
      <c r="D31" s="69">
        <f aca="true" t="shared" si="2" ref="D31:I31">SUM(D27:D30)</f>
        <v>0</v>
      </c>
      <c r="E31" s="69">
        <f t="shared" si="2"/>
        <v>0</v>
      </c>
      <c r="F31" s="69">
        <f t="shared" si="2"/>
        <v>0</v>
      </c>
      <c r="G31" s="69">
        <f t="shared" si="2"/>
        <v>0</v>
      </c>
      <c r="H31" s="69">
        <f t="shared" si="2"/>
        <v>0</v>
      </c>
      <c r="I31" s="69">
        <f t="shared" si="2"/>
        <v>261000</v>
      </c>
      <c r="J31" s="170"/>
    </row>
    <row r="32" spans="1:10" s="4" customFormat="1" ht="21">
      <c r="A32" s="155">
        <v>1</v>
      </c>
      <c r="B32" s="104" t="s">
        <v>257</v>
      </c>
      <c r="C32" s="148">
        <v>35000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f>SUM(C32:H32)</f>
        <v>35000</v>
      </c>
      <c r="J32" s="170"/>
    </row>
    <row r="33" spans="1:10" s="4" customFormat="1" ht="21">
      <c r="A33" s="61">
        <v>2</v>
      </c>
      <c r="B33" s="147" t="s">
        <v>243</v>
      </c>
      <c r="C33" s="68">
        <v>45000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149">
        <f>SUM(C33:H33)</f>
        <v>45000</v>
      </c>
      <c r="J33" s="170"/>
    </row>
    <row r="34" spans="1:10" s="4" customFormat="1" ht="42">
      <c r="A34" s="61">
        <v>3</v>
      </c>
      <c r="B34" s="65" t="s">
        <v>242</v>
      </c>
      <c r="C34" s="63">
        <v>516440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149">
        <f>SUM(C34:H34)</f>
        <v>516440</v>
      </c>
      <c r="J34" s="170"/>
    </row>
    <row r="35" spans="1:10" s="4" customFormat="1" ht="21">
      <c r="A35" s="131"/>
      <c r="B35" s="133" t="s">
        <v>132</v>
      </c>
      <c r="C35" s="69">
        <f aca="true" t="shared" si="3" ref="C35:I35">SUM(C32:C34)</f>
        <v>596440</v>
      </c>
      <c r="D35" s="69">
        <f t="shared" si="3"/>
        <v>0</v>
      </c>
      <c r="E35" s="69">
        <f t="shared" si="3"/>
        <v>0</v>
      </c>
      <c r="F35" s="69">
        <f t="shared" si="3"/>
        <v>0</v>
      </c>
      <c r="G35" s="69">
        <f t="shared" si="3"/>
        <v>0</v>
      </c>
      <c r="H35" s="69">
        <f t="shared" si="3"/>
        <v>0</v>
      </c>
      <c r="I35" s="69">
        <f t="shared" si="3"/>
        <v>596440</v>
      </c>
      <c r="J35" s="170"/>
    </row>
    <row r="36" spans="1:10" s="64" customFormat="1" ht="21">
      <c r="A36" s="61">
        <v>1</v>
      </c>
      <c r="B36" s="92" t="s">
        <v>67</v>
      </c>
      <c r="C36" s="68">
        <v>20000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f>SUM(C36:H36)</f>
        <v>20000</v>
      </c>
      <c r="J36" s="172"/>
    </row>
    <row r="37" spans="1:10" s="4" customFormat="1" ht="21">
      <c r="A37" s="61">
        <v>2</v>
      </c>
      <c r="B37" s="142" t="s">
        <v>76</v>
      </c>
      <c r="C37" s="68">
        <v>181000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f aca="true" t="shared" si="4" ref="I37:I42">SUM(C37:H37)</f>
        <v>181000</v>
      </c>
      <c r="J37" s="170"/>
    </row>
    <row r="38" spans="1:10" s="4" customFormat="1" ht="21">
      <c r="A38" s="61">
        <v>3</v>
      </c>
      <c r="B38" s="92" t="s">
        <v>148</v>
      </c>
      <c r="C38" s="68">
        <v>38000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f t="shared" si="4"/>
        <v>38000</v>
      </c>
      <c r="J38" s="170"/>
    </row>
    <row r="39" spans="1:10" s="4" customFormat="1" ht="21">
      <c r="A39" s="61">
        <v>4</v>
      </c>
      <c r="B39" s="92" t="s">
        <v>152</v>
      </c>
      <c r="C39" s="68">
        <v>14500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f t="shared" si="4"/>
        <v>14500</v>
      </c>
      <c r="J39" s="170"/>
    </row>
    <row r="40" spans="1:10" s="4" customFormat="1" ht="21">
      <c r="A40" s="61">
        <v>5</v>
      </c>
      <c r="B40" s="92" t="s">
        <v>68</v>
      </c>
      <c r="C40" s="63">
        <v>45000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f t="shared" si="4"/>
        <v>45000</v>
      </c>
      <c r="J40" s="170"/>
    </row>
    <row r="41" spans="1:10" s="4" customFormat="1" ht="21">
      <c r="A41" s="61">
        <v>6</v>
      </c>
      <c r="B41" s="92" t="s">
        <v>245</v>
      </c>
      <c r="C41" s="63">
        <v>20000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f t="shared" si="4"/>
        <v>20000</v>
      </c>
      <c r="J41" s="170"/>
    </row>
    <row r="42" spans="1:10" s="4" customFormat="1" ht="21">
      <c r="A42" s="61">
        <v>7</v>
      </c>
      <c r="B42" s="92" t="s">
        <v>69</v>
      </c>
      <c r="C42" s="68">
        <v>0</v>
      </c>
      <c r="D42" s="63">
        <v>0</v>
      </c>
      <c r="E42" s="63">
        <v>403200</v>
      </c>
      <c r="F42" s="63">
        <v>0</v>
      </c>
      <c r="G42" s="63">
        <v>0</v>
      </c>
      <c r="H42" s="63">
        <v>0</v>
      </c>
      <c r="I42" s="63">
        <f t="shared" si="4"/>
        <v>403200</v>
      </c>
      <c r="J42" s="170"/>
    </row>
    <row r="43" spans="1:10" s="4" customFormat="1" ht="21">
      <c r="A43" s="61">
        <v>8</v>
      </c>
      <c r="B43" s="92" t="s">
        <v>78</v>
      </c>
      <c r="C43" s="2">
        <v>0</v>
      </c>
      <c r="D43" s="63">
        <v>0</v>
      </c>
      <c r="E43" s="63">
        <v>0</v>
      </c>
      <c r="F43" s="63">
        <v>0</v>
      </c>
      <c r="G43" s="63">
        <v>0</v>
      </c>
      <c r="H43" s="68">
        <v>320000</v>
      </c>
      <c r="I43" s="63">
        <f>SUM(D43:H43)</f>
        <v>320000</v>
      </c>
      <c r="J43" s="170"/>
    </row>
    <row r="44" spans="1:10" s="4" customFormat="1" ht="21">
      <c r="A44" s="61">
        <v>9</v>
      </c>
      <c r="B44" s="92" t="s">
        <v>244</v>
      </c>
      <c r="C44" s="68">
        <v>0</v>
      </c>
      <c r="D44" s="63">
        <v>0</v>
      </c>
      <c r="E44" s="63">
        <v>0</v>
      </c>
      <c r="F44" s="63">
        <v>0</v>
      </c>
      <c r="G44" s="63">
        <v>267730</v>
      </c>
      <c r="H44" s="63">
        <v>0</v>
      </c>
      <c r="I44" s="63">
        <f>SUM(D44:H44)</f>
        <v>267730</v>
      </c>
      <c r="J44" s="170"/>
    </row>
    <row r="45" spans="1:10" s="4" customFormat="1" ht="21">
      <c r="A45" s="131"/>
      <c r="B45" s="133" t="s">
        <v>133</v>
      </c>
      <c r="C45" s="69">
        <f aca="true" t="shared" si="5" ref="C45:I45">SUM(C36:C44)</f>
        <v>318500</v>
      </c>
      <c r="D45" s="69">
        <f t="shared" si="5"/>
        <v>0</v>
      </c>
      <c r="E45" s="69">
        <f t="shared" si="5"/>
        <v>403200</v>
      </c>
      <c r="F45" s="69">
        <f t="shared" si="5"/>
        <v>0</v>
      </c>
      <c r="G45" s="69">
        <f t="shared" si="5"/>
        <v>267730</v>
      </c>
      <c r="H45" s="69">
        <f t="shared" si="5"/>
        <v>320000</v>
      </c>
      <c r="I45" s="69">
        <f t="shared" si="5"/>
        <v>1309430</v>
      </c>
      <c r="J45" s="170"/>
    </row>
    <row r="46" spans="1:10" s="64" customFormat="1" ht="21">
      <c r="A46" s="61">
        <v>1</v>
      </c>
      <c r="B46" s="142" t="s">
        <v>70</v>
      </c>
      <c r="C46" s="68">
        <v>15000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f>SUM(C46:H46)</f>
        <v>15000</v>
      </c>
      <c r="J46" s="172"/>
    </row>
    <row r="47" spans="1:10" s="72" customFormat="1" ht="21">
      <c r="A47" s="61">
        <v>2</v>
      </c>
      <c r="B47" s="142" t="s">
        <v>75</v>
      </c>
      <c r="C47" s="68">
        <v>4000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f aca="true" t="shared" si="6" ref="I47:I52">SUM(C47:H47)</f>
        <v>4000</v>
      </c>
      <c r="J47" s="173"/>
    </row>
    <row r="48" spans="1:10" s="136" customFormat="1" ht="21">
      <c r="A48" s="61">
        <v>3</v>
      </c>
      <c r="B48" s="142" t="s">
        <v>230</v>
      </c>
      <c r="C48" s="68">
        <v>80000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f t="shared" si="6"/>
        <v>80000</v>
      </c>
      <c r="J48" s="174"/>
    </row>
    <row r="49" spans="1:10" ht="21">
      <c r="A49" s="61">
        <v>4</v>
      </c>
      <c r="B49" s="142" t="s">
        <v>231</v>
      </c>
      <c r="C49" s="68">
        <v>5000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f t="shared" si="6"/>
        <v>5000</v>
      </c>
      <c r="J49" s="175"/>
    </row>
    <row r="50" spans="1:10" ht="21">
      <c r="A50" s="61">
        <v>5</v>
      </c>
      <c r="B50" s="142" t="s">
        <v>73</v>
      </c>
      <c r="C50" s="68">
        <v>25000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f t="shared" si="6"/>
        <v>25000</v>
      </c>
      <c r="J50" s="175"/>
    </row>
    <row r="51" spans="1:10" ht="21">
      <c r="A51" s="61">
        <v>6</v>
      </c>
      <c r="B51" s="142" t="s">
        <v>142</v>
      </c>
      <c r="C51" s="68"/>
      <c r="D51" s="63">
        <v>0</v>
      </c>
      <c r="E51" s="63">
        <v>0</v>
      </c>
      <c r="F51" s="63">
        <v>1740000</v>
      </c>
      <c r="G51" s="63">
        <v>0</v>
      </c>
      <c r="H51" s="63">
        <v>0</v>
      </c>
      <c r="I51" s="63">
        <f t="shared" si="6"/>
        <v>1740000</v>
      </c>
      <c r="J51" s="175"/>
    </row>
    <row r="52" spans="1:10" s="11" customFormat="1" ht="21">
      <c r="A52" s="61">
        <v>7</v>
      </c>
      <c r="B52" s="142" t="s">
        <v>141</v>
      </c>
      <c r="C52" s="63">
        <v>20000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f t="shared" si="6"/>
        <v>20000</v>
      </c>
      <c r="J52" s="176"/>
    </row>
    <row r="53" spans="1:10" ht="21">
      <c r="A53" s="131"/>
      <c r="B53" s="133" t="s">
        <v>134</v>
      </c>
      <c r="C53" s="152">
        <f aca="true" t="shared" si="7" ref="C53:I53">SUM(C46:C52)</f>
        <v>149000</v>
      </c>
      <c r="D53" s="152">
        <f t="shared" si="7"/>
        <v>0</v>
      </c>
      <c r="E53" s="152">
        <f t="shared" si="7"/>
        <v>0</v>
      </c>
      <c r="F53" s="152">
        <f t="shared" si="7"/>
        <v>1740000</v>
      </c>
      <c r="G53" s="152">
        <f t="shared" si="7"/>
        <v>0</v>
      </c>
      <c r="H53" s="152">
        <f t="shared" si="7"/>
        <v>0</v>
      </c>
      <c r="I53" s="69">
        <f t="shared" si="7"/>
        <v>1889000</v>
      </c>
      <c r="J53" s="175"/>
    </row>
    <row r="54" spans="1:10" ht="21">
      <c r="A54" s="61">
        <v>1</v>
      </c>
      <c r="B54" s="142" t="s">
        <v>71</v>
      </c>
      <c r="C54" s="68">
        <v>120000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f>SUM(C54:H54)</f>
        <v>120000</v>
      </c>
      <c r="J54" s="175"/>
    </row>
    <row r="55" spans="1:10" ht="21">
      <c r="A55" s="61">
        <v>2</v>
      </c>
      <c r="B55" s="142" t="s">
        <v>74</v>
      </c>
      <c r="C55" s="68">
        <v>400000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f>SUM(C55:H55)</f>
        <v>400000</v>
      </c>
      <c r="J55" s="175"/>
    </row>
    <row r="56" spans="1:10" ht="21">
      <c r="A56" s="61">
        <v>3</v>
      </c>
      <c r="B56" s="142" t="s">
        <v>72</v>
      </c>
      <c r="C56" s="68"/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f>SUM(C56:H56)</f>
        <v>0</v>
      </c>
      <c r="J56" s="175"/>
    </row>
    <row r="57" spans="1:10" ht="21">
      <c r="A57" s="61"/>
      <c r="B57" s="65" t="s">
        <v>249</v>
      </c>
      <c r="C57" s="63">
        <v>120000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f>SUM(C57:H57)</f>
        <v>120000</v>
      </c>
      <c r="J57" s="175"/>
    </row>
    <row r="58" spans="1:10" ht="21">
      <c r="A58" s="61"/>
      <c r="B58" s="65" t="s">
        <v>250</v>
      </c>
      <c r="C58" s="4"/>
      <c r="D58" s="63">
        <v>0</v>
      </c>
      <c r="E58" s="63">
        <v>0</v>
      </c>
      <c r="F58" s="63">
        <v>0</v>
      </c>
      <c r="G58" s="63">
        <v>0</v>
      </c>
      <c r="H58" s="62">
        <v>134000</v>
      </c>
      <c r="I58" s="63">
        <f>SUM(D58:H58)</f>
        <v>134000</v>
      </c>
      <c r="J58" s="175"/>
    </row>
    <row r="59" spans="1:10" ht="21">
      <c r="A59" s="61"/>
      <c r="B59" s="65" t="s">
        <v>251</v>
      </c>
      <c r="C59" s="4"/>
      <c r="D59" s="63">
        <v>0</v>
      </c>
      <c r="E59" s="63">
        <v>0</v>
      </c>
      <c r="F59" s="63">
        <v>0</v>
      </c>
      <c r="G59" s="63">
        <v>0</v>
      </c>
      <c r="H59" s="62">
        <v>250000</v>
      </c>
      <c r="I59" s="63">
        <f>SUM(D59:H59)</f>
        <v>250000</v>
      </c>
      <c r="J59" s="175"/>
    </row>
    <row r="60" spans="1:10" ht="21">
      <c r="A60" s="61"/>
      <c r="B60" s="65" t="s">
        <v>252</v>
      </c>
      <c r="C60" s="4"/>
      <c r="D60" s="63">
        <v>0</v>
      </c>
      <c r="E60" s="63">
        <v>0</v>
      </c>
      <c r="F60" s="63">
        <v>0</v>
      </c>
      <c r="G60" s="63">
        <v>0</v>
      </c>
      <c r="H60" s="62">
        <v>490000</v>
      </c>
      <c r="I60" s="63">
        <f>SUM(D60:H60)</f>
        <v>490000</v>
      </c>
      <c r="J60" s="175"/>
    </row>
    <row r="61" spans="1:10" ht="21">
      <c r="A61" s="61"/>
      <c r="B61" s="65" t="s">
        <v>253</v>
      </c>
      <c r="C61" s="4"/>
      <c r="D61" s="63">
        <v>0</v>
      </c>
      <c r="E61" s="63">
        <v>0</v>
      </c>
      <c r="F61" s="63">
        <v>0</v>
      </c>
      <c r="G61" s="63">
        <v>0</v>
      </c>
      <c r="H61" s="62">
        <v>96000</v>
      </c>
      <c r="I61" s="63">
        <f>SUM(D61:H61)</f>
        <v>96000</v>
      </c>
      <c r="J61" s="175"/>
    </row>
    <row r="62" spans="1:10" ht="21">
      <c r="A62" s="131"/>
      <c r="B62" s="133" t="s">
        <v>248</v>
      </c>
      <c r="C62" s="69">
        <f aca="true" t="shared" si="8" ref="C62:I62">SUM(C54:C61)</f>
        <v>640000</v>
      </c>
      <c r="D62" s="69">
        <f t="shared" si="8"/>
        <v>0</v>
      </c>
      <c r="E62" s="69">
        <f t="shared" si="8"/>
        <v>0</v>
      </c>
      <c r="F62" s="69">
        <f t="shared" si="8"/>
        <v>0</v>
      </c>
      <c r="G62" s="69">
        <f t="shared" si="8"/>
        <v>0</v>
      </c>
      <c r="H62" s="69">
        <f t="shared" si="8"/>
        <v>970000</v>
      </c>
      <c r="I62" s="69">
        <f t="shared" si="8"/>
        <v>1610000</v>
      </c>
      <c r="J62" s="175"/>
    </row>
    <row r="63" spans="1:10" ht="21">
      <c r="A63" s="156"/>
      <c r="B63" s="134" t="s">
        <v>247</v>
      </c>
      <c r="C63" s="159">
        <v>699966</v>
      </c>
      <c r="D63" s="73"/>
      <c r="E63" s="73"/>
      <c r="F63" s="73"/>
      <c r="G63" s="73"/>
      <c r="H63" s="73"/>
      <c r="I63" s="153"/>
      <c r="J63" s="175"/>
    </row>
    <row r="64" spans="1:10" ht="21">
      <c r="A64" s="219" t="s">
        <v>259</v>
      </c>
      <c r="B64" s="220"/>
      <c r="C64" s="160">
        <f>C63+C62+C53+C45+C35+C31+C26</f>
        <v>6950556</v>
      </c>
      <c r="D64" s="160">
        <f aca="true" t="shared" si="9" ref="D64:I64">D63+D62+D53+D45+D35+D31+D26</f>
        <v>8527707</v>
      </c>
      <c r="E64" s="160">
        <f t="shared" si="9"/>
        <v>403200</v>
      </c>
      <c r="F64" s="160">
        <f t="shared" si="9"/>
        <v>1740000</v>
      </c>
      <c r="G64" s="160">
        <f t="shared" si="9"/>
        <v>2585335</v>
      </c>
      <c r="H64" s="160">
        <f t="shared" si="9"/>
        <v>2220000</v>
      </c>
      <c r="I64" s="160">
        <f t="shared" si="9"/>
        <v>21726832</v>
      </c>
      <c r="J64" s="175"/>
    </row>
  </sheetData>
  <sheetProtection/>
  <mergeCells count="6">
    <mergeCell ref="A1:I1"/>
    <mergeCell ref="I3:I4"/>
    <mergeCell ref="C3:H3"/>
    <mergeCell ref="B3:B4"/>
    <mergeCell ref="A3:A4"/>
    <mergeCell ref="A64:B64"/>
  </mergeCells>
  <printOptions horizontalCentered="1" verticalCentered="1"/>
  <pageMargins left="0.7086614173228347" right="0.31496062992125984" top="0.35433070866141736" bottom="0.35433070866141736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9">
      <selection activeCell="F23" sqref="F23"/>
    </sheetView>
  </sheetViews>
  <sheetFormatPr defaultColWidth="9.140625" defaultRowHeight="15"/>
  <cols>
    <col min="1" max="1" width="54.140625" style="117" customWidth="1"/>
    <col min="2" max="4" width="22.7109375" style="122" customWidth="1"/>
    <col min="5" max="16384" width="9.00390625" style="117" customWidth="1"/>
  </cols>
  <sheetData>
    <row r="1" spans="1:4" ht="23.25">
      <c r="A1" s="232" t="s">
        <v>205</v>
      </c>
      <c r="B1" s="233"/>
      <c r="C1" s="233"/>
      <c r="D1" s="234"/>
    </row>
    <row r="2" spans="1:4" ht="21">
      <c r="A2" s="200" t="s">
        <v>22</v>
      </c>
      <c r="B2" s="221" t="s">
        <v>169</v>
      </c>
      <c r="C2" s="221" t="s">
        <v>190</v>
      </c>
      <c r="D2" s="231" t="s">
        <v>116</v>
      </c>
    </row>
    <row r="3" spans="1:4" ht="21">
      <c r="A3" s="200"/>
      <c r="B3" s="222"/>
      <c r="C3" s="230"/>
      <c r="D3" s="231"/>
    </row>
    <row r="4" spans="1:4" ht="21">
      <c r="A4" s="119" t="s">
        <v>194</v>
      </c>
      <c r="B4" s="2"/>
      <c r="C4" s="118"/>
      <c r="D4" s="118"/>
    </row>
    <row r="5" spans="1:4" ht="21">
      <c r="A5" s="5" t="s">
        <v>201</v>
      </c>
      <c r="B5" s="137">
        <f>2140*1000</f>
        <v>2140000</v>
      </c>
      <c r="C5" s="118"/>
      <c r="D5" s="118">
        <f>B5</f>
        <v>2140000</v>
      </c>
    </row>
    <row r="6" spans="1:4" ht="21">
      <c r="A6" s="5" t="s">
        <v>206</v>
      </c>
      <c r="B6" s="137"/>
      <c r="C6" s="118">
        <f>B5*0.15</f>
        <v>321000</v>
      </c>
      <c r="D6" s="118">
        <f>D5-C6</f>
        <v>1819000</v>
      </c>
    </row>
    <row r="7" spans="1:4" ht="21">
      <c r="A7" s="129" t="s">
        <v>232</v>
      </c>
      <c r="B7" s="137"/>
      <c r="C7" s="118">
        <v>50000</v>
      </c>
      <c r="D7" s="118">
        <f>D6-C7</f>
        <v>1769000</v>
      </c>
    </row>
    <row r="8" spans="1:4" ht="21">
      <c r="A8" s="129" t="s">
        <v>207</v>
      </c>
      <c r="B8" s="137"/>
      <c r="C8" s="118">
        <v>40000</v>
      </c>
      <c r="D8" s="118">
        <f aca="true" t="shared" si="0" ref="D8:D17">D7-C8</f>
        <v>1729000</v>
      </c>
    </row>
    <row r="9" spans="1:4" ht="21">
      <c r="A9" s="129" t="s">
        <v>233</v>
      </c>
      <c r="B9" s="137"/>
      <c r="C9" s="118">
        <v>63000</v>
      </c>
      <c r="D9" s="118">
        <f t="shared" si="0"/>
        <v>1666000</v>
      </c>
    </row>
    <row r="10" spans="1:4" ht="21">
      <c r="A10" s="129" t="s">
        <v>234</v>
      </c>
      <c r="B10" s="137"/>
      <c r="C10" s="118">
        <v>140000</v>
      </c>
      <c r="D10" s="118">
        <f t="shared" si="0"/>
        <v>1526000</v>
      </c>
    </row>
    <row r="11" spans="1:4" ht="21">
      <c r="A11" s="129" t="s">
        <v>235</v>
      </c>
      <c r="B11" s="137"/>
      <c r="C11" s="118">
        <v>2500</v>
      </c>
      <c r="D11" s="118">
        <f t="shared" si="0"/>
        <v>1523500</v>
      </c>
    </row>
    <row r="12" spans="1:4" ht="21">
      <c r="A12" s="129" t="s">
        <v>236</v>
      </c>
      <c r="B12" s="137"/>
      <c r="C12" s="118">
        <v>53800</v>
      </c>
      <c r="D12" s="118">
        <f t="shared" si="0"/>
        <v>1469700</v>
      </c>
    </row>
    <row r="13" spans="1:4" ht="21">
      <c r="A13" s="129" t="s">
        <v>237</v>
      </c>
      <c r="B13" s="137"/>
      <c r="C13" s="118">
        <v>20000</v>
      </c>
      <c r="D13" s="118">
        <f t="shared" si="0"/>
        <v>1449700</v>
      </c>
    </row>
    <row r="14" spans="1:4" ht="21">
      <c r="A14" s="129" t="s">
        <v>241</v>
      </c>
      <c r="B14" s="137"/>
      <c r="C14" s="118">
        <v>746000</v>
      </c>
      <c r="D14" s="118">
        <f t="shared" si="0"/>
        <v>703700</v>
      </c>
    </row>
    <row r="15" spans="1:4" ht="21">
      <c r="A15" s="129" t="s">
        <v>238</v>
      </c>
      <c r="B15" s="137"/>
      <c r="C15" s="118">
        <v>624880</v>
      </c>
      <c r="D15" s="118">
        <f t="shared" si="0"/>
        <v>78820</v>
      </c>
    </row>
    <row r="16" spans="1:4" ht="21">
      <c r="A16" s="129" t="s">
        <v>239</v>
      </c>
      <c r="B16" s="137"/>
      <c r="C16" s="118">
        <v>60000</v>
      </c>
      <c r="D16" s="118">
        <f t="shared" si="0"/>
        <v>18820</v>
      </c>
    </row>
    <row r="17" spans="1:4" ht="21">
      <c r="A17" s="129" t="s">
        <v>240</v>
      </c>
      <c r="B17" s="137"/>
      <c r="C17" s="118">
        <v>60000</v>
      </c>
      <c r="D17" s="118">
        <f t="shared" si="0"/>
        <v>-41180</v>
      </c>
    </row>
    <row r="18" spans="1:4" ht="21">
      <c r="A18" s="119" t="s">
        <v>195</v>
      </c>
      <c r="B18" s="2"/>
      <c r="C18" s="118"/>
      <c r="D18" s="118"/>
    </row>
    <row r="19" spans="1:4" ht="21">
      <c r="A19" s="5" t="s">
        <v>202</v>
      </c>
      <c r="B19" s="2">
        <f>2037*1000</f>
        <v>2037000</v>
      </c>
      <c r="C19" s="118"/>
      <c r="D19" s="118">
        <f>B19</f>
        <v>2037000</v>
      </c>
    </row>
    <row r="20" spans="1:4" ht="21">
      <c r="A20" s="5" t="s">
        <v>208</v>
      </c>
      <c r="B20" s="2"/>
      <c r="C20" s="118">
        <f>33000*12</f>
        <v>396000</v>
      </c>
      <c r="D20" s="118">
        <f>D19-C20</f>
        <v>1641000</v>
      </c>
    </row>
    <row r="21" spans="1:4" ht="21">
      <c r="A21" s="5" t="s">
        <v>209</v>
      </c>
      <c r="B21" s="2"/>
      <c r="C21" s="118">
        <f>33000*12</f>
        <v>396000</v>
      </c>
      <c r="D21" s="118">
        <f>D20-C21</f>
        <v>1245000</v>
      </c>
    </row>
    <row r="22" spans="1:4" ht="21">
      <c r="A22" s="5" t="s">
        <v>210</v>
      </c>
      <c r="B22" s="2"/>
      <c r="C22" s="118">
        <f>33000*12</f>
        <v>396000</v>
      </c>
      <c r="D22" s="118">
        <f>D20-C22</f>
        <v>1245000</v>
      </c>
    </row>
    <row r="23" spans="1:4" ht="21">
      <c r="A23" s="5" t="s">
        <v>211</v>
      </c>
      <c r="B23" s="2"/>
      <c r="C23" s="118">
        <f>33000*12</f>
        <v>396000</v>
      </c>
      <c r="D23" s="118">
        <f>D22-C23</f>
        <v>849000</v>
      </c>
    </row>
    <row r="24" spans="1:4" ht="21.75" thickBot="1">
      <c r="A24" s="5" t="s">
        <v>212</v>
      </c>
      <c r="B24" s="2"/>
      <c r="C24" s="118">
        <f>15000*12</f>
        <v>180000</v>
      </c>
      <c r="D24" s="126">
        <f>D23-C24</f>
        <v>669000</v>
      </c>
    </row>
    <row r="25" spans="1:4" ht="24.75" thickBot="1" thickTop="1">
      <c r="A25" s="5" t="s">
        <v>213</v>
      </c>
      <c r="B25" s="2"/>
      <c r="C25" s="118">
        <f>12000*12</f>
        <v>144000</v>
      </c>
      <c r="D25" s="123">
        <f>D24-C25</f>
        <v>525000</v>
      </c>
    </row>
    <row r="26" spans="1:4" ht="24" thickTop="1">
      <c r="A26" s="5"/>
      <c r="B26" s="2"/>
      <c r="C26" s="118"/>
      <c r="D26" s="125"/>
    </row>
    <row r="27" spans="1:4" ht="21">
      <c r="A27" s="119" t="s">
        <v>103</v>
      </c>
      <c r="B27" s="2"/>
      <c r="C27" s="118"/>
      <c r="D27" s="118"/>
    </row>
    <row r="28" spans="1:4" ht="21">
      <c r="A28" s="38" t="s">
        <v>203</v>
      </c>
      <c r="B28" s="2">
        <f>2037*1000</f>
        <v>2037000</v>
      </c>
      <c r="C28" s="118"/>
      <c r="D28" s="118">
        <f>B28</f>
        <v>2037000</v>
      </c>
    </row>
    <row r="29" spans="1:4" ht="21">
      <c r="A29" s="5" t="s">
        <v>196</v>
      </c>
      <c r="B29" s="98">
        <v>777740</v>
      </c>
      <c r="C29" s="118"/>
      <c r="D29" s="118">
        <f>D28+B29</f>
        <v>2814740</v>
      </c>
    </row>
    <row r="30" spans="1:4" ht="21">
      <c r="A30" s="121" t="s">
        <v>198</v>
      </c>
      <c r="B30" s="98">
        <v>115200</v>
      </c>
      <c r="C30" s="118"/>
      <c r="D30" s="118">
        <f>D29+B30</f>
        <v>2929940</v>
      </c>
    </row>
    <row r="31" spans="1:4" ht="21">
      <c r="A31" s="5" t="s">
        <v>197</v>
      </c>
      <c r="B31" s="98">
        <v>431600</v>
      </c>
      <c r="C31" s="118"/>
      <c r="D31" s="118">
        <f>D30+B31</f>
        <v>3361540</v>
      </c>
    </row>
    <row r="32" spans="1:4" ht="21">
      <c r="A32" s="5" t="s">
        <v>199</v>
      </c>
      <c r="B32" s="98">
        <v>321000</v>
      </c>
      <c r="C32" s="118"/>
      <c r="D32" s="118">
        <f>D31+B32</f>
        <v>3682540</v>
      </c>
    </row>
    <row r="33" spans="1:4" ht="21">
      <c r="A33" s="5" t="s">
        <v>200</v>
      </c>
      <c r="B33" s="98">
        <v>44800</v>
      </c>
      <c r="C33" s="118"/>
      <c r="D33" s="118">
        <f>D32+B33</f>
        <v>3727340</v>
      </c>
    </row>
    <row r="34" spans="1:4" ht="24" thickBot="1">
      <c r="A34" s="5" t="s">
        <v>204</v>
      </c>
      <c r="B34" s="2"/>
      <c r="C34" s="118">
        <f>400000*12</f>
        <v>4800000</v>
      </c>
      <c r="D34" s="123">
        <f>D33-C34</f>
        <v>-1072660</v>
      </c>
    </row>
    <row r="35" spans="1:4" ht="21.75" thickTop="1">
      <c r="A35" s="5"/>
      <c r="B35" s="2"/>
      <c r="C35" s="118"/>
      <c r="D35" s="124"/>
    </row>
    <row r="36" spans="1:4" ht="21">
      <c r="A36" s="119" t="s">
        <v>189</v>
      </c>
      <c r="B36" s="2">
        <f>2140*1000</f>
        <v>2140000</v>
      </c>
      <c r="C36" s="118"/>
      <c r="D36" s="118">
        <f>B36</f>
        <v>2140000</v>
      </c>
    </row>
    <row r="37" spans="1:4" ht="21">
      <c r="A37" s="6" t="s">
        <v>214</v>
      </c>
      <c r="B37" s="35"/>
      <c r="C37" s="118">
        <f>12600*12</f>
        <v>151200</v>
      </c>
      <c r="D37" s="118">
        <f>D36-C37</f>
        <v>1988800</v>
      </c>
    </row>
    <row r="38" spans="1:4" ht="21">
      <c r="A38" s="6" t="s">
        <v>215</v>
      </c>
      <c r="B38" s="35"/>
      <c r="C38" s="118">
        <f>12*12600</f>
        <v>151200</v>
      </c>
      <c r="D38" s="118">
        <f>D37-C38</f>
        <v>1837600</v>
      </c>
    </row>
    <row r="39" spans="1:4" ht="21">
      <c r="A39" s="6" t="s">
        <v>216</v>
      </c>
      <c r="B39" s="35"/>
      <c r="C39" s="118">
        <f>12000*12</f>
        <v>144000</v>
      </c>
      <c r="D39" s="118">
        <f aca="true" t="shared" si="1" ref="D39:D49">D38-C39</f>
        <v>1693600</v>
      </c>
    </row>
    <row r="40" spans="1:4" ht="21">
      <c r="A40" s="6" t="s">
        <v>217</v>
      </c>
      <c r="B40" s="35"/>
      <c r="C40" s="118">
        <f>13140*12</f>
        <v>157680</v>
      </c>
      <c r="D40" s="118">
        <f t="shared" si="1"/>
        <v>1535920</v>
      </c>
    </row>
    <row r="41" spans="1:4" ht="21">
      <c r="A41" s="6" t="s">
        <v>218</v>
      </c>
      <c r="B41" s="35"/>
      <c r="C41" s="118">
        <f>12730*12</f>
        <v>152760</v>
      </c>
      <c r="D41" s="118">
        <f t="shared" si="1"/>
        <v>1383160</v>
      </c>
    </row>
    <row r="42" spans="1:4" ht="21">
      <c r="A42" s="6" t="s">
        <v>219</v>
      </c>
      <c r="B42" s="35"/>
      <c r="C42" s="118">
        <f>12070*12</f>
        <v>144840</v>
      </c>
      <c r="D42" s="118">
        <f t="shared" si="1"/>
        <v>1238320</v>
      </c>
    </row>
    <row r="43" spans="1:4" ht="21">
      <c r="A43" s="6" t="s">
        <v>220</v>
      </c>
      <c r="B43" s="35"/>
      <c r="C43" s="118">
        <f>14220*12</f>
        <v>170640</v>
      </c>
      <c r="D43" s="118">
        <f t="shared" si="1"/>
        <v>1067680</v>
      </c>
    </row>
    <row r="44" spans="1:4" ht="21">
      <c r="A44" s="6" t="s">
        <v>221</v>
      </c>
      <c r="B44" s="35"/>
      <c r="C44" s="118">
        <f>12520*12</f>
        <v>150240</v>
      </c>
      <c r="D44" s="118">
        <f t="shared" si="1"/>
        <v>917440</v>
      </c>
    </row>
    <row r="45" spans="1:4" ht="21">
      <c r="A45" s="6" t="s">
        <v>222</v>
      </c>
      <c r="B45" s="35"/>
      <c r="C45" s="118">
        <f>10000*12</f>
        <v>120000</v>
      </c>
      <c r="D45" s="118">
        <f t="shared" si="1"/>
        <v>797440</v>
      </c>
    </row>
    <row r="46" spans="1:4" ht="21">
      <c r="A46" s="6" t="s">
        <v>223</v>
      </c>
      <c r="B46" s="35"/>
      <c r="C46" s="118">
        <f>10000*12</f>
        <v>120000</v>
      </c>
      <c r="D46" s="118">
        <f t="shared" si="1"/>
        <v>677440</v>
      </c>
    </row>
    <row r="47" spans="1:4" ht="21">
      <c r="A47" s="6" t="s">
        <v>224</v>
      </c>
      <c r="B47" s="35"/>
      <c r="C47" s="118">
        <f>11550*12</f>
        <v>138600</v>
      </c>
      <c r="D47" s="118">
        <f t="shared" si="1"/>
        <v>538840</v>
      </c>
    </row>
    <row r="48" spans="1:4" ht="21">
      <c r="A48" s="6" t="s">
        <v>225</v>
      </c>
      <c r="B48" s="35"/>
      <c r="C48" s="118">
        <f>10000*12</f>
        <v>120000</v>
      </c>
      <c r="D48" s="118">
        <f t="shared" si="1"/>
        <v>418840</v>
      </c>
    </row>
    <row r="49" spans="1:4" ht="24" thickBot="1">
      <c r="A49" s="6" t="s">
        <v>226</v>
      </c>
      <c r="B49" s="35"/>
      <c r="C49" s="118">
        <f>9000*12</f>
        <v>108000</v>
      </c>
      <c r="D49" s="123">
        <f t="shared" si="1"/>
        <v>310840</v>
      </c>
    </row>
    <row r="50" spans="1:4" s="120" customFormat="1" ht="21.75" thickTop="1">
      <c r="A50" s="5"/>
      <c r="B50" s="2"/>
      <c r="C50" s="118"/>
      <c r="D50" s="124"/>
    </row>
  </sheetData>
  <sheetProtection/>
  <mergeCells count="5">
    <mergeCell ref="A2:A3"/>
    <mergeCell ref="B2:B3"/>
    <mergeCell ref="C2:C3"/>
    <mergeCell ref="D2:D3"/>
    <mergeCell ref="A1:D1"/>
  </mergeCells>
  <printOptions horizontalCentered="1"/>
  <pageMargins left="0.7086614173228347" right="0.11811023622047245" top="0.35433070866141736" bottom="0.35433070866141736" header="0.31496062992125984" footer="0.3149606299212598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KUNCHAY</dc:creator>
  <cp:keywords/>
  <dc:description/>
  <cp:lastModifiedBy>HP</cp:lastModifiedBy>
  <cp:lastPrinted>2016-07-14T09:50:03Z</cp:lastPrinted>
  <dcterms:created xsi:type="dcterms:W3CDTF">2014-06-01T03:52:41Z</dcterms:created>
  <dcterms:modified xsi:type="dcterms:W3CDTF">2016-07-15T08:20:10Z</dcterms:modified>
  <cp:category/>
  <cp:version/>
  <cp:contentType/>
  <cp:contentStatus/>
</cp:coreProperties>
</file>