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Noowan\งานทะเบียน\รายชื่อ ม.1 - ม.6\ปี67\ภาคเรียนที่ 2\"/>
    </mc:Choice>
  </mc:AlternateContent>
  <xr:revisionPtr revIDLastSave="0" documentId="13_ncr:1_{1B2B38F4-6B61-40E3-8E6D-28D069435A5A}" xr6:coauthVersionLast="47" xr6:coauthVersionMax="47" xr10:uidLastSave="{00000000-0000-0000-0000-000000000000}"/>
  <bookViews>
    <workbookView xWindow="-110" yWindow="-110" windowWidth="19420" windowHeight="10420" tabRatio="722" activeTab="14" xr2:uid="{00000000-000D-0000-FFFF-FFFF00000000}"/>
  </bookViews>
  <sheets>
    <sheet name="2-1" sheetId="7" r:id="rId1"/>
    <sheet name="2-2" sheetId="8" r:id="rId2"/>
    <sheet name="2-3" sheetId="9" r:id="rId3"/>
    <sheet name="2-4" sheetId="10" r:id="rId4"/>
    <sheet name="2-5" sheetId="11" r:id="rId5"/>
    <sheet name="2-6" sheetId="12" r:id="rId6"/>
    <sheet name="2-7" sheetId="13" r:id="rId7"/>
    <sheet name="2-8" sheetId="14" r:id="rId8"/>
    <sheet name="2-9" sheetId="15" r:id="rId9"/>
    <sheet name="2-10SMTE" sheetId="16" r:id="rId10"/>
    <sheet name="2-11SMTE" sheetId="17" r:id="rId11"/>
    <sheet name="2-12SMP" sheetId="18" r:id="rId12"/>
    <sheet name="2-13MECP" sheetId="20" r:id="rId13"/>
    <sheet name="2-14EP" sheetId="21" r:id="rId14"/>
    <sheet name="2-15EP" sheetId="19" r:id="rId15"/>
  </sheets>
  <definedNames>
    <definedName name="_xlnm._FilterDatabase" localSheetId="0" hidden="1">'2-1'!$A$4:$G$4</definedName>
    <definedName name="_xlnm._FilterDatabase" localSheetId="6" hidden="1">'2-7'!$D$23:$F$30</definedName>
    <definedName name="_xlnm.Print_Titles" localSheetId="0">'2-1'!$1:$4</definedName>
    <definedName name="_xlnm.Print_Titles" localSheetId="12">'2-13MECP'!$1:$5</definedName>
    <definedName name="_xlnm.Print_Titles" localSheetId="13">'2-14EP'!$1:$5</definedName>
    <definedName name="_xlnm.Print_Titles" localSheetId="14">'2-15EP'!$1:$5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3" l="1"/>
  <c r="D6" i="13"/>
  <c r="C6" i="13"/>
  <c r="E38" i="8"/>
  <c r="E22" i="12"/>
  <c r="D22" i="12"/>
  <c r="C22" i="12"/>
  <c r="E21" i="12"/>
  <c r="D21" i="12"/>
  <c r="C21" i="12"/>
  <c r="E18" i="12"/>
  <c r="D18" i="12"/>
  <c r="C18" i="12"/>
  <c r="E16" i="12"/>
  <c r="D16" i="12"/>
  <c r="C16" i="12"/>
  <c r="E13" i="12"/>
  <c r="D13" i="12"/>
  <c r="C13" i="12"/>
  <c r="E11" i="12"/>
  <c r="D11" i="12"/>
  <c r="C11" i="12"/>
  <c r="E10" i="12"/>
  <c r="D10" i="12"/>
  <c r="C10" i="12"/>
  <c r="E9" i="12"/>
  <c r="D9" i="12"/>
  <c r="C9" i="12"/>
  <c r="E8" i="12"/>
  <c r="D8" i="12"/>
  <c r="C8" i="12"/>
  <c r="E27" i="12"/>
  <c r="D27" i="12"/>
  <c r="C27" i="12"/>
  <c r="E26" i="12"/>
  <c r="D26" i="12"/>
  <c r="C26" i="12"/>
  <c r="E39" i="11"/>
  <c r="C38" i="11"/>
  <c r="E36" i="11"/>
  <c r="D35" i="11"/>
  <c r="C34" i="11"/>
  <c r="E32" i="11"/>
  <c r="D31" i="11"/>
  <c r="C30" i="11"/>
  <c r="E28" i="11"/>
  <c r="D27" i="11"/>
  <c r="C26" i="11"/>
  <c r="E24" i="11"/>
  <c r="D23" i="11"/>
  <c r="E21" i="11"/>
  <c r="D20" i="11"/>
  <c r="C19" i="11"/>
  <c r="E17" i="11"/>
  <c r="D16" i="11"/>
  <c r="C15" i="11"/>
  <c r="E13" i="11"/>
  <c r="D12" i="11"/>
  <c r="C11" i="11"/>
  <c r="E9" i="11"/>
  <c r="D8" i="11"/>
  <c r="C7" i="11"/>
  <c r="E40" i="8"/>
  <c r="C39" i="8"/>
  <c r="E37" i="8"/>
  <c r="C35" i="8"/>
  <c r="E33" i="8"/>
  <c r="C31" i="8"/>
  <c r="E29" i="8"/>
  <c r="C27" i="8"/>
  <c r="E25" i="8"/>
  <c r="C23" i="8"/>
  <c r="E21" i="8"/>
  <c r="C19" i="8"/>
  <c r="E17" i="8"/>
  <c r="C15" i="8"/>
  <c r="E13" i="8"/>
  <c r="C11" i="8"/>
  <c r="E9" i="8"/>
  <c r="C7" i="8"/>
  <c r="E5" i="8"/>
  <c r="C13" i="8"/>
  <c r="C9" i="8"/>
  <c r="E37" i="11"/>
  <c r="E22" i="11"/>
  <c r="D17" i="11"/>
  <c r="D13" i="11"/>
  <c r="D9" i="11"/>
  <c r="E34" i="8"/>
  <c r="E30" i="8"/>
  <c r="E26" i="8"/>
  <c r="E22" i="8"/>
  <c r="C8" i="8"/>
  <c r="C39" i="11"/>
  <c r="D38" i="11"/>
  <c r="C37" i="11"/>
  <c r="E35" i="11"/>
  <c r="D34" i="11"/>
  <c r="C33" i="11"/>
  <c r="E31" i="11"/>
  <c r="D30" i="11"/>
  <c r="C29" i="11"/>
  <c r="E27" i="11"/>
  <c r="D26" i="11"/>
  <c r="C25" i="11"/>
  <c r="E23" i="11"/>
  <c r="C22" i="11"/>
  <c r="E20" i="11"/>
  <c r="D19" i="11"/>
  <c r="C18" i="11"/>
  <c r="E16" i="11"/>
  <c r="D15" i="11"/>
  <c r="C14" i="11"/>
  <c r="E12" i="11"/>
  <c r="D11" i="11"/>
  <c r="C10" i="11"/>
  <c r="E8" i="11"/>
  <c r="D7" i="11"/>
  <c r="C6" i="11"/>
  <c r="C38" i="8"/>
  <c r="E36" i="8"/>
  <c r="C34" i="8"/>
  <c r="E32" i="8"/>
  <c r="C30" i="8"/>
  <c r="E28" i="8"/>
  <c r="C26" i="8"/>
  <c r="E24" i="8"/>
  <c r="C22" i="8"/>
  <c r="E20" i="8"/>
  <c r="C18" i="8"/>
  <c r="E16" i="8"/>
  <c r="C14" i="8"/>
  <c r="E12" i="8"/>
  <c r="C10" i="8"/>
  <c r="E8" i="8"/>
  <c r="C6" i="8"/>
  <c r="C17" i="8"/>
  <c r="E11" i="8"/>
  <c r="D39" i="11"/>
  <c r="D21" i="11"/>
  <c r="C16" i="11"/>
  <c r="C12" i="11"/>
  <c r="E6" i="11"/>
  <c r="C36" i="8"/>
  <c r="C20" i="8"/>
  <c r="C16" i="8"/>
  <c r="C12" i="8"/>
  <c r="D40" i="11"/>
  <c r="E38" i="11"/>
  <c r="D37" i="11"/>
  <c r="C36" i="11"/>
  <c r="E34" i="11"/>
  <c r="D33" i="11"/>
  <c r="C32" i="11"/>
  <c r="E30" i="11"/>
  <c r="D29" i="11"/>
  <c r="C28" i="11"/>
  <c r="E26" i="11"/>
  <c r="D25" i="11"/>
  <c r="C24" i="11"/>
  <c r="D22" i="11"/>
  <c r="C21" i="11"/>
  <c r="E19" i="11"/>
  <c r="D18" i="11"/>
  <c r="C17" i="11"/>
  <c r="E15" i="11"/>
  <c r="D14" i="11"/>
  <c r="C13" i="11"/>
  <c r="E11" i="11"/>
  <c r="D10" i="11"/>
  <c r="C9" i="11"/>
  <c r="E7" i="11"/>
  <c r="D6" i="11"/>
  <c r="C40" i="8"/>
  <c r="E39" i="8"/>
  <c r="C37" i="8"/>
  <c r="E35" i="8"/>
  <c r="C33" i="8"/>
  <c r="E31" i="8"/>
  <c r="C29" i="8"/>
  <c r="E27" i="8"/>
  <c r="C25" i="8"/>
  <c r="E23" i="8"/>
  <c r="C21" i="8"/>
  <c r="E19" i="8"/>
  <c r="E15" i="8"/>
  <c r="C5" i="8"/>
  <c r="D36" i="11"/>
  <c r="C35" i="11"/>
  <c r="E33" i="11"/>
  <c r="D32" i="11"/>
  <c r="C31" i="11"/>
  <c r="E29" i="11"/>
  <c r="D28" i="11"/>
  <c r="C27" i="11"/>
  <c r="E25" i="11"/>
  <c r="D24" i="11"/>
  <c r="C23" i="11"/>
  <c r="C20" i="11"/>
  <c r="E18" i="11"/>
  <c r="E14" i="11"/>
  <c r="E10" i="11"/>
  <c r="C8" i="11"/>
  <c r="C32" i="8"/>
  <c r="C28" i="8"/>
  <c r="C24" i="8"/>
  <c r="E18" i="8"/>
  <c r="E14" i="8"/>
  <c r="E10" i="8"/>
  <c r="E6" i="8"/>
  <c r="E40" i="11"/>
</calcChain>
</file>

<file path=xl/sharedStrings.xml><?xml version="1.0" encoding="utf-8"?>
<sst xmlns="http://schemas.openxmlformats.org/spreadsheetml/2006/main" count="1278" uniqueCount="800">
  <si>
    <t xml:space="preserve">หมายเหตุ </t>
  </si>
  <si>
    <t>ด.ญ.</t>
  </si>
  <si>
    <t>ด.ช.</t>
  </si>
  <si>
    <t>ศุภณัฐ</t>
  </si>
  <si>
    <t>ณัฏฐชัย</t>
  </si>
  <si>
    <t>ธนวิชญ์</t>
  </si>
  <si>
    <t>คงทอง</t>
  </si>
  <si>
    <t>เป็นมิตร</t>
  </si>
  <si>
    <t>น.ส.</t>
  </si>
  <si>
    <t>ทิพย์แก้ว</t>
  </si>
  <si>
    <t>ศิรภัสสร</t>
  </si>
  <si>
    <t>จินดาพล</t>
  </si>
  <si>
    <t>ธีรภัทร</t>
  </si>
  <si>
    <t>ธนกฤต</t>
  </si>
  <si>
    <t>กนกพร</t>
  </si>
  <si>
    <t>ศิรดา</t>
  </si>
  <si>
    <t>โรงเรียนเฉลิมพระเกียรติสมเด็จพระศรีนครินทร์ ภูเก็ต ในพระราชูปถัมภ์สมเด็จพระเทพรัตนราชสุดา ฯ สยามบรมราชกุมารี</t>
  </si>
  <si>
    <t>โครงการห้องเรียนพิเศษวิทยาศาสตร์ คณิตศาสตร์ เทคโนโลยีและสิ่งแวดล้อม (SMTE)</t>
  </si>
  <si>
    <t>ชื่อ - นามสกุล</t>
  </si>
  <si>
    <t>สุวรรณมณี</t>
  </si>
  <si>
    <t>แสงสุวรรณ</t>
  </si>
  <si>
    <t>โครงการส่งเสริมความสามารถพิเศษด้านวิทยาศาสตร์ - คณิตศาสตร์ (SMP)</t>
  </si>
  <si>
    <t>คลายทุกข์</t>
  </si>
  <si>
    <t>ประเภทโครงการจัดการเรียนการสอนตามหลักสูตรกระทรวงศึกษาธิการ เป็นภาษาอังกฤษ (EP)</t>
  </si>
  <si>
    <t>เลขที่</t>
  </si>
  <si>
    <t>เลขประจำตัว
นักเรียน</t>
  </si>
  <si>
    <t>ชื่อ-สกุล</t>
  </si>
  <si>
    <t>ธนกร</t>
  </si>
  <si>
    <t>โครงการห้องเรียนพิเศษภาษาจีน (MECP)</t>
  </si>
  <si>
    <t>กรพัฒน์</t>
  </si>
  <si>
    <t>เจียรสมบูรณ์</t>
  </si>
  <si>
    <t>กันตพงศ์</t>
  </si>
  <si>
    <t>เก้าเอี้ยน</t>
  </si>
  <si>
    <t>กิตติทัต</t>
  </si>
  <si>
    <t>บุรีรัตน์</t>
  </si>
  <si>
    <t>เกียรติคุณ</t>
  </si>
  <si>
    <t>น้อยอุดม</t>
  </si>
  <si>
    <t>เขมณัฐ</t>
  </si>
  <si>
    <t>สุภัคเมฆากุล</t>
  </si>
  <si>
    <t>จิรภัทร</t>
  </si>
  <si>
    <t>ตันทนิส</t>
  </si>
  <si>
    <t>เจตน์สฤษฎิ์</t>
  </si>
  <si>
    <t>วรจิตตกุล</t>
  </si>
  <si>
    <t>ชญานนท์</t>
  </si>
  <si>
    <t>เต๊ะสนู</t>
  </si>
  <si>
    <t>ชีวานนท์</t>
  </si>
  <si>
    <t>ลิ่มสุทธิพงศ์</t>
  </si>
  <si>
    <t>ติณณภัทร์</t>
  </si>
  <si>
    <t>เครือแพทย์</t>
  </si>
  <si>
    <t>ธนัชกร</t>
  </si>
  <si>
    <t>แซ่ก้อง</t>
  </si>
  <si>
    <t>ธรรมวรรธ</t>
  </si>
  <si>
    <t>ทวีวรประเสริฐ</t>
  </si>
  <si>
    <t>ธาราเทพ</t>
  </si>
  <si>
    <t>แซ่จิว</t>
  </si>
  <si>
    <t>นัทธภัน</t>
  </si>
  <si>
    <t>เสียมบุตร</t>
  </si>
  <si>
    <t>นันท์ธวัจ</t>
  </si>
  <si>
    <t>อินมณเทียร</t>
  </si>
  <si>
    <t>บุณยกร</t>
  </si>
  <si>
    <t>พยัฆเวช</t>
  </si>
  <si>
    <t>วริทธิ์</t>
  </si>
  <si>
    <t>วงศ์วิชชากร</t>
  </si>
  <si>
    <t>รัตนมณี</t>
  </si>
  <si>
    <t>สิปปวิชญ์</t>
  </si>
  <si>
    <t>แก้วประเสริฐ</t>
  </si>
  <si>
    <t>อัครินทร์</t>
  </si>
  <si>
    <t>มานพ</t>
  </si>
  <si>
    <t>กรองขวัญ</t>
  </si>
  <si>
    <t>ขวัญจิรา</t>
  </si>
  <si>
    <t>สำแดงพันธ์</t>
  </si>
  <si>
    <t>ชุติสรา</t>
  </si>
  <si>
    <t>เพ็ชรคง</t>
  </si>
  <si>
    <t>พรกมล</t>
  </si>
  <si>
    <t>ดำยศ</t>
  </si>
  <si>
    <t>สกุลชิต</t>
  </si>
  <si>
    <t>ทวีรส</t>
  </si>
  <si>
    <t>ศุภาพิชญา</t>
  </si>
  <si>
    <t>กรวินท์</t>
  </si>
  <si>
    <t>ยังสำราญ</t>
  </si>
  <si>
    <t>กฤตพล</t>
  </si>
  <si>
    <t>ไกรทอง</t>
  </si>
  <si>
    <t>กฤตภาส</t>
  </si>
  <si>
    <t>รัตนวรรณ</t>
  </si>
  <si>
    <t>กิตติพัชญ์</t>
  </si>
  <si>
    <t>กิ่งทอง</t>
  </si>
  <si>
    <t>คุณธรรม</t>
  </si>
  <si>
    <t>เที่ยงธรรม</t>
  </si>
  <si>
    <t>จิรภาส</t>
  </si>
  <si>
    <t>อินทรา</t>
  </si>
  <si>
    <t>ณัฐธัญ</t>
  </si>
  <si>
    <t>อนุรักษ์</t>
  </si>
  <si>
    <t>จามจุรีย์</t>
  </si>
  <si>
    <t>ธีธรรศน์</t>
  </si>
  <si>
    <t>ธีรภัทร์</t>
  </si>
  <si>
    <t>นนท์ธวรรธน์</t>
  </si>
  <si>
    <t>มนต์แก้ว</t>
  </si>
  <si>
    <t>นัทธภัทร</t>
  </si>
  <si>
    <t>ปภาวิน</t>
  </si>
  <si>
    <t>มาแสงชัย</t>
  </si>
  <si>
    <t>พัทธ์ชวินร์</t>
  </si>
  <si>
    <t>พึ่งสุริยวงษ์</t>
  </si>
  <si>
    <t>ภูดิศ</t>
  </si>
  <si>
    <t>ทนุเสริม</t>
  </si>
  <si>
    <t>เมธัส</t>
  </si>
  <si>
    <t>บัวแก้ว</t>
  </si>
  <si>
    <t>ริศฐิพงศ์</t>
  </si>
  <si>
    <t>พุทธา</t>
  </si>
  <si>
    <t>วณชัย</t>
  </si>
  <si>
    <t>อลงกต</t>
  </si>
  <si>
    <t>เบ้าลี</t>
  </si>
  <si>
    <t>อัฑฒกร</t>
  </si>
  <si>
    <t>ชูนินทร์</t>
  </si>
  <si>
    <t>รักษ์มงคล</t>
  </si>
  <si>
    <t>ณัฏฐนันท์</t>
  </si>
  <si>
    <t>ธมลวรรณ</t>
  </si>
  <si>
    <t>ทวีวงศ์สุนทร</t>
  </si>
  <si>
    <t>พิมพ์มาดา</t>
  </si>
  <si>
    <t>นามเดช</t>
  </si>
  <si>
    <t>สุณิสา</t>
  </si>
  <si>
    <t>วุ่นบัว</t>
  </si>
  <si>
    <t>อารีรัตน์</t>
  </si>
  <si>
    <t>ทรัพย์นวล</t>
  </si>
  <si>
    <t>กฤติเดช</t>
  </si>
  <si>
    <t>การพร้อม</t>
  </si>
  <si>
    <t>คณพศ</t>
  </si>
  <si>
    <t>อรุณ</t>
  </si>
  <si>
    <t>จักรินทร์</t>
  </si>
  <si>
    <t>สร้างเหมาะ</t>
  </si>
  <si>
    <t>จิรันธนิน</t>
  </si>
  <si>
    <t>เสมสวัสดิ์</t>
  </si>
  <si>
    <t>สังข์ช่วย</t>
  </si>
  <si>
    <t>ชาญภูมิ</t>
  </si>
  <si>
    <t>ทั่วด้าว</t>
  </si>
  <si>
    <t>ณัฐพนธ์</t>
  </si>
  <si>
    <t>กาดิ้น</t>
  </si>
  <si>
    <t>ณัฐเศรษฐ์</t>
  </si>
  <si>
    <t>คงนาม</t>
  </si>
  <si>
    <t>เดชปภัช</t>
  </si>
  <si>
    <t>ชูโชติ</t>
  </si>
  <si>
    <t>เด่นศักดิ์</t>
  </si>
  <si>
    <t>สายนุโช</t>
  </si>
  <si>
    <t>หมัดอาดั่ม</t>
  </si>
  <si>
    <t>ปรีชา</t>
  </si>
  <si>
    <t>ธีรธรรม</t>
  </si>
  <si>
    <t>บุญช่วย</t>
  </si>
  <si>
    <t>ก้อมมณี</t>
  </si>
  <si>
    <t>นพรัตน์</t>
  </si>
  <si>
    <t>ดาดจันทึก</t>
  </si>
  <si>
    <t>พชรสิฐส์</t>
  </si>
  <si>
    <t>ดำรงปัญญารักษ์</t>
  </si>
  <si>
    <t>ภูมิภัทร</t>
  </si>
  <si>
    <t>เกิดอิ่ม</t>
  </si>
  <si>
    <t>รักเกียรติ</t>
  </si>
  <si>
    <t>วชิรวิชญ์</t>
  </si>
  <si>
    <t>นิเวศน์</t>
  </si>
  <si>
    <t>ศุภชัย</t>
  </si>
  <si>
    <t>จันทร์สว่าง</t>
  </si>
  <si>
    <t>สิริวิชญ์</t>
  </si>
  <si>
    <t>ปวนแก้ว</t>
  </si>
  <si>
    <t>อติวิชญ์</t>
  </si>
  <si>
    <t>แดงเกตุ</t>
  </si>
  <si>
    <t>อัสลาม</t>
  </si>
  <si>
    <t>รอดประดิษฐ์</t>
  </si>
  <si>
    <t>พชรพร</t>
  </si>
  <si>
    <t>จันทร์สุข</t>
  </si>
  <si>
    <t>พักตร์พิไล</t>
  </si>
  <si>
    <t>ลิ่มวัฒนพัฒน์</t>
  </si>
  <si>
    <t>ฤทัยมาตุ</t>
  </si>
  <si>
    <t>ศรีษสมุทร</t>
  </si>
  <si>
    <t>กษิดิ์เดช</t>
  </si>
  <si>
    <t>เดชรักษา</t>
  </si>
  <si>
    <t>กสิณ</t>
  </si>
  <si>
    <t>ไชยสิทธิ์</t>
  </si>
  <si>
    <t>กันตภณ</t>
  </si>
  <si>
    <t>เฉินพูนทรัพย์</t>
  </si>
  <si>
    <t>กิตติภพ</t>
  </si>
  <si>
    <t>ลิมปนะวิศิษฏ์</t>
  </si>
  <si>
    <t>จักรภัทร</t>
  </si>
  <si>
    <t>เจริญ</t>
  </si>
  <si>
    <t>แสนพิม</t>
  </si>
  <si>
    <t>ชยากร</t>
  </si>
  <si>
    <t>เครือเสน่ห์</t>
  </si>
  <si>
    <t>แซ่หลู่</t>
  </si>
  <si>
    <t>ณัฐนัย</t>
  </si>
  <si>
    <t>แซ่โหมะ</t>
  </si>
  <si>
    <t>ณัฐสิทธิ์</t>
  </si>
  <si>
    <t>เพชระ</t>
  </si>
  <si>
    <t>นันทิน</t>
  </si>
  <si>
    <t>วังกาศ</t>
  </si>
  <si>
    <t>บุญยากร</t>
  </si>
  <si>
    <t>ใจพรมเมือง</t>
  </si>
  <si>
    <t>ภีมากร</t>
  </si>
  <si>
    <t>อุทัยวัตรี</t>
  </si>
  <si>
    <t>สิรภพ</t>
  </si>
  <si>
    <t>กรเพ็ชร์</t>
  </si>
  <si>
    <t>เขมพิชชา</t>
  </si>
  <si>
    <t>แขกทอง</t>
  </si>
  <si>
    <t>ณัฐวดี</t>
  </si>
  <si>
    <t>แสงฤทธิ์</t>
  </si>
  <si>
    <t>ดาราวดี</t>
  </si>
  <si>
    <t>แซ่ฝู</t>
  </si>
  <si>
    <t>ธนัชพร</t>
  </si>
  <si>
    <t>พลศรี</t>
  </si>
  <si>
    <t>นลณณา</t>
  </si>
  <si>
    <t>งามกมล</t>
  </si>
  <si>
    <t>ปริฉัตร</t>
  </si>
  <si>
    <t>หาทรัพย์</t>
  </si>
  <si>
    <t>พรพรหม</t>
  </si>
  <si>
    <t>ประธาน</t>
  </si>
  <si>
    <t>รินรดา</t>
  </si>
  <si>
    <t>พลายมนต์</t>
  </si>
  <si>
    <t>วัลญา</t>
  </si>
  <si>
    <t>แววทอง</t>
  </si>
  <si>
    <t>ปถัมภ์พันธ์</t>
  </si>
  <si>
    <t>เสาวลักษณ์</t>
  </si>
  <si>
    <t>สุวรรณทอง</t>
  </si>
  <si>
    <t>อมลวรรณ</t>
  </si>
  <si>
    <t>รำเพย</t>
  </si>
  <si>
    <t>ชนัญธิดา</t>
  </si>
  <si>
    <t>คชสาร</t>
  </si>
  <si>
    <t>รชนีกร</t>
  </si>
  <si>
    <t>ทรงคุณ</t>
  </si>
  <si>
    <t>บุษกร</t>
  </si>
  <si>
    <t>มหายศ</t>
  </si>
  <si>
    <t>ภูริณัฐ</t>
  </si>
  <si>
    <t>ธนโชคนันทพัฒน์</t>
  </si>
  <si>
    <t>หมายดี</t>
  </si>
  <si>
    <t>ธรรมปพน</t>
  </si>
  <si>
    <t>สินจินา</t>
  </si>
  <si>
    <t>อิอิมน</t>
  </si>
  <si>
    <t>-</t>
  </si>
  <si>
    <t>ชุติมน</t>
  </si>
  <si>
    <t>พลมาตย์</t>
  </si>
  <si>
    <t>ธนโชติ</t>
  </si>
  <si>
    <t>นิยมพงษ์</t>
  </si>
  <si>
    <t>รุ่งฤดี</t>
  </si>
  <si>
    <t>สุวรรณ</t>
  </si>
  <si>
    <t>ณัฐพัชร์</t>
  </si>
  <si>
    <t>สิรินภา</t>
  </si>
  <si>
    <t>ศรีวงค์</t>
  </si>
  <si>
    <t>กนกวรรณ</t>
  </si>
  <si>
    <t>ยี่มี</t>
  </si>
  <si>
    <t>ชยพัทธ์</t>
  </si>
  <si>
    <t>แซ่อ๋อง</t>
  </si>
  <si>
    <t>มิเชล</t>
  </si>
  <si>
    <t>กาญจนปทุม</t>
  </si>
  <si>
    <t>ณัฐกร</t>
  </si>
  <si>
    <t>หลวงศิริ</t>
  </si>
  <si>
    <t>สิทธา</t>
  </si>
  <si>
    <t>บาฮาดู</t>
  </si>
  <si>
    <t>หงษ์คู</t>
  </si>
  <si>
    <t>ปกรณ์</t>
  </si>
  <si>
    <t>อนุกูล</t>
  </si>
  <si>
    <t>รัตนรรณ</t>
  </si>
  <si>
    <t>แก้วกับทอง</t>
  </si>
  <si>
    <t>ณัฐพงศ์</t>
  </si>
  <si>
    <t>บุญนาคแก้ว</t>
  </si>
  <si>
    <t>ปารณีย์</t>
  </si>
  <si>
    <t>หนูโหยบ</t>
  </si>
  <si>
    <t>พีรพัฒน์</t>
  </si>
  <si>
    <t>สวัสดิ์นที</t>
  </si>
  <si>
    <t>โสฬส</t>
  </si>
  <si>
    <t>ทิพย์ธารา</t>
  </si>
  <si>
    <t>วงศ์ลักษณพันธ์</t>
  </si>
  <si>
    <t>ชวัลลักษณ์</t>
  </si>
  <si>
    <t>อุปฐาก</t>
  </si>
  <si>
    <t>เอมิกา</t>
  </si>
  <si>
    <t>จำเริญลาภ</t>
  </si>
  <si>
    <t>ญาณิศา</t>
  </si>
  <si>
    <t>กฤษดา</t>
  </si>
  <si>
    <t>ไกรเลิศ</t>
  </si>
  <si>
    <t>ธีรภัธร์</t>
  </si>
  <si>
    <t>อ่อนเกลี้ยง</t>
  </si>
  <si>
    <t>ธัญทิพย์</t>
  </si>
  <si>
    <t>แก่นจำปา</t>
  </si>
  <si>
    <t>มุจลินท์</t>
  </si>
  <si>
    <t>อุดมณัช</t>
  </si>
  <si>
    <t>ปัณณทัต</t>
  </si>
  <si>
    <t>กรกช</t>
  </si>
  <si>
    <t>ณ ตะกั่วทุ่ง</t>
  </si>
  <si>
    <t>กัญญาณัฐ</t>
  </si>
  <si>
    <t>น้อยงาม</t>
  </si>
  <si>
    <t>กิตติศักดิ์</t>
  </si>
  <si>
    <t>ชัยพินิจ</t>
  </si>
  <si>
    <t>จารุพัฒน์</t>
  </si>
  <si>
    <t>ปันไชย</t>
  </si>
  <si>
    <t>ชญาดา</t>
  </si>
  <si>
    <t>ชารุซคาล</t>
  </si>
  <si>
    <t>ยูโส๊ะ</t>
  </si>
  <si>
    <t>มีผล</t>
  </si>
  <si>
    <t>ณฐกร</t>
  </si>
  <si>
    <t>แซ่ว่อง</t>
  </si>
  <si>
    <t>ณัฐกิตติ์</t>
  </si>
  <si>
    <t>สุภาพ</t>
  </si>
  <si>
    <t>ณิชาภัทร</t>
  </si>
  <si>
    <t>ยิ้มเกิด</t>
  </si>
  <si>
    <t>ณิศิศร์</t>
  </si>
  <si>
    <t>กังงิ่น</t>
  </si>
  <si>
    <t>ธนัชชา</t>
  </si>
  <si>
    <t>สัตมัน</t>
  </si>
  <si>
    <t>นภัทธิญา</t>
  </si>
  <si>
    <t>โพธิ์สวัสดิ์</t>
  </si>
  <si>
    <t>นิติพล</t>
  </si>
  <si>
    <t>ตัลยารักษ์</t>
  </si>
  <si>
    <t>ปภังกร</t>
  </si>
  <si>
    <t>เนตรนวลใย</t>
  </si>
  <si>
    <t>ปัญจพล</t>
  </si>
  <si>
    <t>เอียดสุย</t>
  </si>
  <si>
    <t>พงศภัค</t>
  </si>
  <si>
    <t>ดีหนู</t>
  </si>
  <si>
    <t>พนิตนันท์</t>
  </si>
  <si>
    <t>รัตนธัชชัยกุล</t>
  </si>
  <si>
    <t>พัทธนันท์</t>
  </si>
  <si>
    <t>พันธ์ทิพย์</t>
  </si>
  <si>
    <t>ภคิน</t>
  </si>
  <si>
    <t>ภัทรธิดา</t>
  </si>
  <si>
    <t>เดชฤกษ์ปาน</t>
  </si>
  <si>
    <t>ภูมิสิษฐ์</t>
  </si>
  <si>
    <t>บรรเลง</t>
  </si>
  <si>
    <t>รฐนนท์</t>
  </si>
  <si>
    <t>เที่ยงแท้</t>
  </si>
  <si>
    <t>รวิศ</t>
  </si>
  <si>
    <t>หมื่นราม</t>
  </si>
  <si>
    <t>รัชชานนท์</t>
  </si>
  <si>
    <t>ลงทอง</t>
  </si>
  <si>
    <t>วรัญญา</t>
  </si>
  <si>
    <t>พิมาน</t>
  </si>
  <si>
    <t>วิวิธการ</t>
  </si>
  <si>
    <t>รัตนตรัง</t>
  </si>
  <si>
    <t>วีรปรียา</t>
  </si>
  <si>
    <t>ไกรแก้ว</t>
  </si>
  <si>
    <t>ศตายุ</t>
  </si>
  <si>
    <t>รักสำราญ</t>
  </si>
  <si>
    <t>ศิวกร</t>
  </si>
  <si>
    <t>ศุภกิตติ์</t>
  </si>
  <si>
    <t>พึ่งแรง</t>
  </si>
  <si>
    <t>สุประวีณ์</t>
  </si>
  <si>
    <t>เวียงคำ</t>
  </si>
  <si>
    <t>อชิรวิชญ์</t>
  </si>
  <si>
    <t>อิสลาม</t>
  </si>
  <si>
    <t>อภัสนันท์</t>
  </si>
  <si>
    <t>อัคฑาวุฒิ</t>
  </si>
  <si>
    <t>ศรีดา</t>
  </si>
  <si>
    <t>อินทัช</t>
  </si>
  <si>
    <t>โรมินทร์</t>
  </si>
  <si>
    <t>เตชภณ</t>
  </si>
  <si>
    <t>นามเกตุ</t>
  </si>
  <si>
    <t>คุณานนท์</t>
  </si>
  <si>
    <t>มุลิกะบุตร</t>
  </si>
  <si>
    <t>เฟย์ดา</t>
  </si>
  <si>
    <t>ชลเขตต์</t>
  </si>
  <si>
    <t>ทิพากร</t>
  </si>
  <si>
    <t>วาหลวง</t>
  </si>
  <si>
    <t>พิรดา</t>
  </si>
  <si>
    <t>บุญทอย</t>
  </si>
  <si>
    <t>พันธ์การ</t>
  </si>
  <si>
    <t>วิชญ์พล</t>
  </si>
  <si>
    <t>โรจนสารัมภกิจ</t>
  </si>
  <si>
    <t>บุญทวี</t>
  </si>
  <si>
    <t>พูนแก้ว</t>
  </si>
  <si>
    <t>ธัญวรรณ</t>
  </si>
  <si>
    <t>ระวิการ</t>
  </si>
  <si>
    <t>สร้อยสน</t>
  </si>
  <si>
    <t>พชกร</t>
  </si>
  <si>
    <t>ล้วนไสว</t>
  </si>
  <si>
    <t>จันทร์หอม</t>
  </si>
  <si>
    <t>เผือกพันธ์</t>
  </si>
  <si>
    <t>กฤษกร</t>
  </si>
  <si>
    <t>ดำวัฒน์</t>
  </si>
  <si>
    <t>ภูริภัทร</t>
  </si>
  <si>
    <t>หนูนุ่น</t>
  </si>
  <si>
    <t>ปิยชาติ</t>
  </si>
  <si>
    <t>ทวีลาภ</t>
  </si>
  <si>
    <t>ปู่เชียงแดง</t>
  </si>
  <si>
    <t>ศิวัช</t>
  </si>
  <si>
    <t>รอดแก้ว</t>
  </si>
  <si>
    <t>จตุรภัทร</t>
  </si>
  <si>
    <t>ภลินี</t>
  </si>
  <si>
    <t>อินทนนท์</t>
  </si>
  <si>
    <t>วิณิชนันท์</t>
  </si>
  <si>
    <t>เขียวหวาน</t>
  </si>
  <si>
    <t>พิมพ์ชนก</t>
  </si>
  <si>
    <t>ทิพย์บุญ</t>
  </si>
  <si>
    <t>ชยณัฐ</t>
  </si>
  <si>
    <t>จันทร์เกิด</t>
  </si>
  <si>
    <t>ชิษณุพงศ์</t>
  </si>
  <si>
    <t>ยังอุ่น</t>
  </si>
  <si>
    <t>ปิยวัฒน์</t>
  </si>
  <si>
    <t>แซ่ส้อ</t>
  </si>
  <si>
    <t>ถาวร</t>
  </si>
  <si>
    <t>ปณิตา</t>
  </si>
  <si>
    <t>โตเผ่าพงศ์</t>
  </si>
  <si>
    <t>กมลลักษณ์</t>
  </si>
  <si>
    <t>จิตต์โรจน์</t>
  </si>
  <si>
    <t>ณัฐพงค์</t>
  </si>
  <si>
    <t>สม่าพงษ์</t>
  </si>
  <si>
    <t>สายฟ้า</t>
  </si>
  <si>
    <t>ภิญโญ</t>
  </si>
  <si>
    <t>ฐิติรัตน์</t>
  </si>
  <si>
    <t>จิตรสง่า</t>
  </si>
  <si>
    <t>โชติภณ</t>
  </si>
  <si>
    <t>โชติสาริกุลพัฒน์</t>
  </si>
  <si>
    <t>วัชรพัลลภ</t>
  </si>
  <si>
    <t>ธนาวุฒิ</t>
  </si>
  <si>
    <t>ธนพร</t>
  </si>
  <si>
    <t>มุมทอง</t>
  </si>
  <si>
    <t>กานต์รวี</t>
  </si>
  <si>
    <t>ทองหล่อ</t>
  </si>
  <si>
    <t>อานนท์</t>
  </si>
  <si>
    <t>หวังจิต</t>
  </si>
  <si>
    <t>ธัญวรัตน์</t>
  </si>
  <si>
    <t>ทุมเกตุกุล</t>
  </si>
  <si>
    <t>รินทร์ลภัทร์</t>
  </si>
  <si>
    <t>รณฤทธิ์</t>
  </si>
  <si>
    <t>รัตติกาล</t>
  </si>
  <si>
    <t>พรมชัย</t>
  </si>
  <si>
    <t>ปภาวรินท์</t>
  </si>
  <si>
    <t>แซ่เจี่ย</t>
  </si>
  <si>
    <t>อภิชญา</t>
  </si>
  <si>
    <t>โพธิ์ภักดี</t>
  </si>
  <si>
    <t>ชนนเนษฏ์</t>
  </si>
  <si>
    <t>อบแสงทอง</t>
  </si>
  <si>
    <t>ปุณิกา</t>
  </si>
  <si>
    <t>แซ่หลี</t>
  </si>
  <si>
    <t>กันต์กวี</t>
  </si>
  <si>
    <t>นนท์แก้ว</t>
  </si>
  <si>
    <t>กิตติธร</t>
  </si>
  <si>
    <t>ขวัญยืน</t>
  </si>
  <si>
    <t>ชินาธิป</t>
  </si>
  <si>
    <t>แสนสอน</t>
  </si>
  <si>
    <t>ทศธรรม</t>
  </si>
  <si>
    <t>แก้วเสถียร</t>
  </si>
  <si>
    <t>ธีระรัตน์</t>
  </si>
  <si>
    <t>ธีรัช</t>
  </si>
  <si>
    <t>มูซิกอง</t>
  </si>
  <si>
    <t>เหนือฟ้า</t>
  </si>
  <si>
    <t>อัครเจษฎากร</t>
  </si>
  <si>
    <t>พัชรพล</t>
  </si>
  <si>
    <t>พฤกษารักษ์</t>
  </si>
  <si>
    <t>วศิน</t>
  </si>
  <si>
    <t>น้อยจีน</t>
  </si>
  <si>
    <t>วายุ</t>
  </si>
  <si>
    <t>คำแก้ว</t>
  </si>
  <si>
    <t>วิธวินท์</t>
  </si>
  <si>
    <t>ทิพย์พิทักษ์</t>
  </si>
  <si>
    <t>ฤทธิ์เมธี</t>
  </si>
  <si>
    <t>อนันตา</t>
  </si>
  <si>
    <t>กะสิรักษ์</t>
  </si>
  <si>
    <t>วิลคินสัน</t>
  </si>
  <si>
    <t>กัญญาภัค</t>
  </si>
  <si>
    <t>นันทะเวช</t>
  </si>
  <si>
    <t>รัตนภูมิ</t>
  </si>
  <si>
    <t>ณพัฐธิกา</t>
  </si>
  <si>
    <t>ณ ปานแก้ว</t>
  </si>
  <si>
    <t>ธิดาทิพย์</t>
  </si>
  <si>
    <t>วรรณทอง</t>
  </si>
  <si>
    <t>แพรวา</t>
  </si>
  <si>
    <t>โจเซฟีน  วิทยะสุนทร</t>
  </si>
  <si>
    <t>ภัคชัญญา</t>
  </si>
  <si>
    <t>ฉวีนิรมล</t>
  </si>
  <si>
    <t>วิชญาดา</t>
  </si>
  <si>
    <t>อรุณศรี</t>
  </si>
  <si>
    <t>กีรติ</t>
  </si>
  <si>
    <t>สังสระน้อย</t>
  </si>
  <si>
    <t>ตันติวิวัทน์</t>
  </si>
  <si>
    <t>ณัฏฐนนท์</t>
  </si>
  <si>
    <t>ชื่นอารมย์</t>
  </si>
  <si>
    <t>ณัฐภัทร</t>
  </si>
  <si>
    <t>ปราณยุต</t>
  </si>
  <si>
    <t>บุณยธิติกุล</t>
  </si>
  <si>
    <t>ปวริศ</t>
  </si>
  <si>
    <t>เอกวานิช</t>
  </si>
  <si>
    <t>พงศพัศ</t>
  </si>
  <si>
    <t>วงศ์ธนบดี</t>
  </si>
  <si>
    <t>พชร</t>
  </si>
  <si>
    <t>เรณู</t>
  </si>
  <si>
    <t>สุขโสม</t>
  </si>
  <si>
    <t>ภูวสิษฐ์</t>
  </si>
  <si>
    <t>บลาย</t>
  </si>
  <si>
    <t>วราภิสิฐ</t>
  </si>
  <si>
    <t>จิตต์เกื้อเจริญ</t>
  </si>
  <si>
    <t>ปองเกรียงไกร</t>
  </si>
  <si>
    <t>สิงหนาท</t>
  </si>
  <si>
    <t>ดีบุก</t>
  </si>
  <si>
    <t>รัตนวงค์</t>
  </si>
  <si>
    <t>ชณิสรา</t>
  </si>
  <si>
    <t>แก้วเจือ</t>
  </si>
  <si>
    <t>คำหอม</t>
  </si>
  <si>
    <t>มารีอาห์</t>
  </si>
  <si>
    <t>อินทรัตน์</t>
  </si>
  <si>
    <t>เกื้อธนารักษ์</t>
  </si>
  <si>
    <t>วรนิษฐา</t>
  </si>
  <si>
    <t>แซ่ลิ้ม</t>
  </si>
  <si>
    <t>ศศินันท์</t>
  </si>
  <si>
    <t>รัตนพิทยาภรณ์</t>
  </si>
  <si>
    <t xml:space="preserve">รสสุคนธิ์  </t>
  </si>
  <si>
    <t>กิตติวุฒ</t>
  </si>
  <si>
    <t>จิรัฏฐ์</t>
  </si>
  <si>
    <t>เอดึน</t>
  </si>
  <si>
    <t>ภัคพิดา</t>
  </si>
  <si>
    <t>ธัญญรัตน์</t>
  </si>
  <si>
    <t>ช่วยสองเมือง</t>
  </si>
  <si>
    <t>ตั้งเมธานนท์</t>
  </si>
  <si>
    <t>ภูคีฏา</t>
  </si>
  <si>
    <t>กมลณกานต์</t>
  </si>
  <si>
    <t>กานต์พิชชา</t>
  </si>
  <si>
    <t>นีรชา</t>
  </si>
  <si>
    <t>กฤษณะ</t>
  </si>
  <si>
    <t>ทากุดเรือ</t>
  </si>
  <si>
    <t>ณัชพล</t>
  </si>
  <si>
    <t>ศรีเลิศชลาลัย</t>
  </si>
  <si>
    <t>ทิวัตถ์</t>
  </si>
  <si>
    <t>จันทร์แก้วหนู</t>
  </si>
  <si>
    <t>ธนวัฒน์</t>
  </si>
  <si>
    <t>เจริญจิตต์</t>
  </si>
  <si>
    <t>ทองประเสริฐ</t>
  </si>
  <si>
    <t>รอบคิด</t>
  </si>
  <si>
    <t>พรหมพิริยะ</t>
  </si>
  <si>
    <t>วรุดมสุธี</t>
  </si>
  <si>
    <t>ภัทรวุฒิ</t>
  </si>
  <si>
    <t>ศิริวัฒน์</t>
  </si>
  <si>
    <t>รัศมิ์ภัชสรน์</t>
  </si>
  <si>
    <t>สมบูรณ์</t>
  </si>
  <si>
    <t>จันทร์เทพ</t>
  </si>
  <si>
    <t>ธันยชนก</t>
  </si>
  <si>
    <t>อุดม</t>
  </si>
  <si>
    <t>อนิสรา</t>
  </si>
  <si>
    <t>พรมแดน</t>
  </si>
  <si>
    <t>ธิฆัมพร</t>
  </si>
  <si>
    <t>พรพิทักษ์นุกลู</t>
  </si>
  <si>
    <t>นิษฐา</t>
  </si>
  <si>
    <t>แจ่มโนทัย</t>
  </si>
  <si>
    <t>บุญธรรม</t>
  </si>
  <si>
    <t>กมลภู</t>
  </si>
  <si>
    <t>พุทธรักษ์</t>
  </si>
  <si>
    <t>อทิตยา</t>
  </si>
  <si>
    <t>พิมเสน</t>
  </si>
  <si>
    <t>กฤติน</t>
  </si>
  <si>
    <t>กนแก้ว​</t>
  </si>
  <si>
    <t>จรรยวรรธน์</t>
  </si>
  <si>
    <t>จันต๊ะวงค์</t>
  </si>
  <si>
    <t>ธนัญชัย</t>
  </si>
  <si>
    <t>มีหมู่</t>
  </si>
  <si>
    <t>ธราธิป</t>
  </si>
  <si>
    <t>หาสิงสา</t>
  </si>
  <si>
    <t>ธีร</t>
  </si>
  <si>
    <t>อาชญาทา</t>
  </si>
  <si>
    <t>นพณัฐ</t>
  </si>
  <si>
    <t>ปรุงปลื้ม</t>
  </si>
  <si>
    <t>สง่าพล</t>
  </si>
  <si>
    <t>ประสิทธิ์</t>
  </si>
  <si>
    <t>พีรวิชญ์</t>
  </si>
  <si>
    <t>ภูริวัฒน์</t>
  </si>
  <si>
    <t>สุติ</t>
  </si>
  <si>
    <t>วรกร</t>
  </si>
  <si>
    <t>นกศรีแก้ว</t>
  </si>
  <si>
    <t>อินทรสุรสีห์</t>
  </si>
  <si>
    <t>ทูลเศียร</t>
  </si>
  <si>
    <t>ชนากานต์</t>
  </si>
  <si>
    <t>โบราณบุบผา</t>
  </si>
  <si>
    <t>ณัฐฑิตา</t>
  </si>
  <si>
    <t>ศุภผล</t>
  </si>
  <si>
    <t>รัตนฉัตร</t>
  </si>
  <si>
    <t>บัวผัน</t>
  </si>
  <si>
    <t>อลิสสา</t>
  </si>
  <si>
    <t>ต่วนศิริ</t>
  </si>
  <si>
    <t>รัตนเทพ</t>
  </si>
  <si>
    <t>ชูเมือง</t>
  </si>
  <si>
    <t>กมลพร</t>
  </si>
  <si>
    <t>บุญวัฒน์</t>
  </si>
  <si>
    <t>ธนพัฒน์</t>
  </si>
  <si>
    <t>โตนด</t>
  </si>
  <si>
    <t>วนัสนันท์</t>
  </si>
  <si>
    <t>ไชยผัน</t>
  </si>
  <si>
    <t>จารุพงศ์</t>
  </si>
  <si>
    <t>บุญชนะ</t>
  </si>
  <si>
    <t>บดินทร์ภัทร</t>
  </si>
  <si>
    <t>ศรีเพชร</t>
  </si>
  <si>
    <t>ปพิชญา</t>
  </si>
  <si>
    <t>จันทรัฐ</t>
  </si>
  <si>
    <t>วรรณวัลย์</t>
  </si>
  <si>
    <t>เปรมข์ทรรศณ์</t>
  </si>
  <si>
    <t>เหมรัตนวณิช</t>
  </si>
  <si>
    <t>ปรรณวัฒน์</t>
  </si>
  <si>
    <t>ถิรวิทยานนท์</t>
  </si>
  <si>
    <t>ชินวุฒิ</t>
  </si>
  <si>
    <t>กรเกียรติ</t>
  </si>
  <si>
    <t>เกตกาญจน์</t>
  </si>
  <si>
    <t>กฤศวัฒน์</t>
  </si>
  <si>
    <t>เดชากุล</t>
  </si>
  <si>
    <t>เกียรติศักดิ์</t>
  </si>
  <si>
    <t>พันธุรัตน์</t>
  </si>
  <si>
    <t>ณัฐภูมินทร์</t>
  </si>
  <si>
    <t>คุ้มภักดี</t>
  </si>
  <si>
    <t>ทิวทัศน์</t>
  </si>
  <si>
    <t>ทองหุน</t>
  </si>
  <si>
    <t>จันทวงศ์</t>
  </si>
  <si>
    <t>ธนทัต</t>
  </si>
  <si>
    <t>นุ่นคง</t>
  </si>
  <si>
    <t>ธนภัทร</t>
  </si>
  <si>
    <t>ธนภูมิ</t>
  </si>
  <si>
    <t>เลิศรักษ์</t>
  </si>
  <si>
    <t>ธนะเทพ</t>
  </si>
  <si>
    <t>ธนโชตเกษมสกุล</t>
  </si>
  <si>
    <t>ธนานัตร</t>
  </si>
  <si>
    <t>ศรีแดงเกตุ</t>
  </si>
  <si>
    <t>ธีรพันธ์</t>
  </si>
  <si>
    <t>อึ่งอภิวัฒน์</t>
  </si>
  <si>
    <t>ปัณณวิชญ์</t>
  </si>
  <si>
    <t>เกื้อภักดิ์</t>
  </si>
  <si>
    <t>ปิญชาน์</t>
  </si>
  <si>
    <t>ศรีเทพ</t>
  </si>
  <si>
    <t>พฤนท์กนก</t>
  </si>
  <si>
    <t>ข้อเอี่ยงต๋อง</t>
  </si>
  <si>
    <t>ภรัณยู</t>
  </si>
  <si>
    <t>ส่องสว่าง</t>
  </si>
  <si>
    <t>ภัทรพล</t>
  </si>
  <si>
    <t>สาคร</t>
  </si>
  <si>
    <t>ภูวิศ</t>
  </si>
  <si>
    <t>พัฒน์ทอง</t>
  </si>
  <si>
    <t>มุขพล</t>
  </si>
  <si>
    <t>สกุลชูแก้ว</t>
  </si>
  <si>
    <t>วีระพัฒน์</t>
  </si>
  <si>
    <t>ชุมช่วย</t>
  </si>
  <si>
    <t>ศุภวิชญ์</t>
  </si>
  <si>
    <t>แจ่มครุฑ</t>
  </si>
  <si>
    <t>สมหวัง</t>
  </si>
  <si>
    <t>จันทรา</t>
  </si>
  <si>
    <t>อภิรัตน์</t>
  </si>
  <si>
    <t>อ่อนศรี</t>
  </si>
  <si>
    <t>อมรเทพ</t>
  </si>
  <si>
    <t>พินธุ</t>
  </si>
  <si>
    <t>อรรธชัย</t>
  </si>
  <si>
    <t>เจ๊ะหมวก</t>
  </si>
  <si>
    <t>เอกพิชัย</t>
  </si>
  <si>
    <t>ธงชัย</t>
  </si>
  <si>
    <t>ณัฐธิดา</t>
  </si>
  <si>
    <t>ประพาฬ</t>
  </si>
  <si>
    <t>ปาริชาติ</t>
  </si>
  <si>
    <t>ด้วงสุวรรณ</t>
  </si>
  <si>
    <t>อรณิชา</t>
  </si>
  <si>
    <t>บุตรหง้า</t>
  </si>
  <si>
    <t>อริสรา</t>
  </si>
  <si>
    <t>บุญเดช</t>
  </si>
  <si>
    <t>กฤต</t>
  </si>
  <si>
    <t>แสงองค์ตันติกุล</t>
  </si>
  <si>
    <t>จักริน</t>
  </si>
  <si>
    <t>โคกเกษม</t>
  </si>
  <si>
    <t>จิตติกร</t>
  </si>
  <si>
    <t>โกยรัตนกุล</t>
  </si>
  <si>
    <t>จิตติพัฒน์</t>
  </si>
  <si>
    <t>จิตรว่องไว</t>
  </si>
  <si>
    <t>ชวมังกร</t>
  </si>
  <si>
    <t>ศรีสุราช</t>
  </si>
  <si>
    <t>ชัยวุฒิ</t>
  </si>
  <si>
    <t>อยู่สำราญ</t>
  </si>
  <si>
    <t>จิรสัจจะกุล</t>
  </si>
  <si>
    <t>ชีวกิตติ์</t>
  </si>
  <si>
    <t>เนียมหอม</t>
  </si>
  <si>
    <t>ณัฐพล</t>
  </si>
  <si>
    <t>ไชยพลบาล</t>
  </si>
  <si>
    <t>ตรีเดช</t>
  </si>
  <si>
    <t>มังสุลัย</t>
  </si>
  <si>
    <t>ธรรมรัตน์</t>
  </si>
  <si>
    <t>แก้วแกมจันทร์</t>
  </si>
  <si>
    <t>ธาดากร</t>
  </si>
  <si>
    <t>ปานกลาง</t>
  </si>
  <si>
    <t>นาคิม</t>
  </si>
  <si>
    <t>แสวงวิทย์</t>
  </si>
  <si>
    <t>นิพัทธ์ โซระ</t>
  </si>
  <si>
    <t>แก้วเขียว</t>
  </si>
  <si>
    <t>ปุณกันต์</t>
  </si>
  <si>
    <t>ไร่ใหญ่</t>
  </si>
  <si>
    <t>ปุณต์</t>
  </si>
  <si>
    <t>สุทธิสุขศรี</t>
  </si>
  <si>
    <t>ภคพล</t>
  </si>
  <si>
    <t>ภูมิศรี</t>
  </si>
  <si>
    <t>ภัคศรัณย์</t>
  </si>
  <si>
    <t>นายาว</t>
  </si>
  <si>
    <t>สรชัช</t>
  </si>
  <si>
    <t>นิลจันทร์</t>
  </si>
  <si>
    <t>อัษฎาวุธ</t>
  </si>
  <si>
    <t>พัชรมัย</t>
  </si>
  <si>
    <t>กันทวรรณ์</t>
  </si>
  <si>
    <t>รมิตา</t>
  </si>
  <si>
    <t>ปัตตานี</t>
  </si>
  <si>
    <t>ลภัสรดา</t>
  </si>
  <si>
    <t>ช่วยการกล้า</t>
  </si>
  <si>
    <t>ศราวดี</t>
  </si>
  <si>
    <t>เพชรสุริยา</t>
  </si>
  <si>
    <t>อนัญญา</t>
  </si>
  <si>
    <t>จันทรัตน์</t>
  </si>
  <si>
    <t>สโรชา</t>
  </si>
  <si>
    <t>คุ้มบ้าน</t>
  </si>
  <si>
    <t>ทองแจ่ม</t>
  </si>
  <si>
    <t>จิดาภา</t>
  </si>
  <si>
    <t>พาอยู่สุข</t>
  </si>
  <si>
    <t xml:space="preserve">ระพีภัทร  </t>
  </si>
  <si>
    <t>ด้วงใหญ่</t>
  </si>
  <si>
    <t>สาลิกา</t>
  </si>
  <si>
    <t>วินทกร</t>
  </si>
  <si>
    <t>วิมุลณ์</t>
  </si>
  <si>
    <t>เครือจัตุรงค์</t>
  </si>
  <si>
    <t>ลาเม๊าะ</t>
  </si>
  <si>
    <t>เรืองอนันตภัทร์</t>
  </si>
  <si>
    <t>ปรินทร</t>
  </si>
  <si>
    <t>ลักษมณ</t>
  </si>
  <si>
    <t>ชูภักดิ์</t>
  </si>
  <si>
    <t>แม็ทธิว แอนโทนี่ เทย์ เลอร์</t>
  </si>
  <si>
    <t>กล้าอังกูร</t>
  </si>
  <si>
    <t>กาญจ์ธนภัส</t>
  </si>
  <si>
    <t>จักรรินทร์</t>
  </si>
  <si>
    <t>ชนกันต์</t>
  </si>
  <si>
    <t>ชลนวกร</t>
  </si>
  <si>
    <t>ณภนต์</t>
  </si>
  <si>
    <t>ณภัทร</t>
  </si>
  <si>
    <t>แทนคุณ</t>
  </si>
  <si>
    <t>ธนพล</t>
  </si>
  <si>
    <t>ธนวิน</t>
  </si>
  <si>
    <t>นิสซาน</t>
  </si>
  <si>
    <t>บวรวิทย์</t>
  </si>
  <si>
    <t>ปราชญ์</t>
  </si>
  <si>
    <t>ปัณณวัตน์</t>
  </si>
  <si>
    <t>ภูผาภิมุข</t>
  </si>
  <si>
    <t>ภูมิพัฒน์</t>
  </si>
  <si>
    <t>ยุทธวีร์</t>
  </si>
  <si>
    <t>รัชต</t>
  </si>
  <si>
    <t>วงศกร</t>
  </si>
  <si>
    <t>วุธวัฒน์</t>
  </si>
  <si>
    <t>ไวยกรณ์</t>
  </si>
  <si>
    <t>สรวิชญ์</t>
  </si>
  <si>
    <t>อนันดา</t>
  </si>
  <si>
    <t>อนุวัต</t>
  </si>
  <si>
    <t>เอกสถิต</t>
  </si>
  <si>
    <t>ฮามีน</t>
  </si>
  <si>
    <t>กนกกาญ</t>
  </si>
  <si>
    <t>จุฬาลักษณ์</t>
  </si>
  <si>
    <t>ณัฐกมล</t>
  </si>
  <si>
    <t>ดรัญพร</t>
  </si>
  <si>
    <t>ปภาวรินทร์</t>
  </si>
  <si>
    <t>พัชรีวรรณ</t>
  </si>
  <si>
    <t>มาลิชา</t>
  </si>
  <si>
    <t>สุธิษา</t>
  </si>
  <si>
    <t>แซ่ตัน</t>
  </si>
  <si>
    <t>วรพรรดิกุล</t>
  </si>
  <si>
    <t>ครูที่ปรึกษา   1. นางสาวศศิ  ประทีป ณ ถลาง</t>
  </si>
  <si>
    <t>ครูที่ปรึกษา   1. นายอรรนพ  พิศสุพรรณ    2. นายเทวินทร์  ถนอมสิน</t>
  </si>
  <si>
    <t>ครูที่ปรึกษา   1. นางสาวธรัญยานี  พันธุ์เพียรธรรม  2. นางสาวธนาพร  ยะภักดี</t>
  </si>
  <si>
    <t>ครูที่ปรึกษา   1. นางสาวสรารัตน์  เจริญลาภ</t>
  </si>
  <si>
    <t>ครูที่ปรึกษา   1. นางสาวเพ็ญจันทร์  นิลกัณฑ์</t>
  </si>
  <si>
    <t>ครูที่ปรึกษา   1. นางประนัสดา  ตันสกุล     2.  นางสาวณาดีญา  ปะตะลู</t>
  </si>
  <si>
    <t>ครูที่ปรึกษา   1. นายฟัยซอล  เชื้อสมัน    2.  นายชญานิน  พันธ์ทอง</t>
  </si>
  <si>
    <t>ครูที่ปรึกษา   1. นางสาวกัญญ์ณณัฏฐ์  ปั้นทอง    2. นางวริศรา  นาวีว่อง</t>
  </si>
  <si>
    <t>ครูที่ปรึกษา   1.   นางสาวธนาภรณ์   แซ่อึ้ง</t>
  </si>
  <si>
    <t xml:space="preserve">ครูที่ปรึกษา   1.  นายภานุพงศ์   พงค์เกื้อ </t>
  </si>
  <si>
    <t>ครูที่ปรึกษา   1.  นางสาวเบญจมาศ   ไกรเลิศ</t>
  </si>
  <si>
    <t>ครูที่ปรึกษา   1.  นางอโนทัย วรรณทอง   2.  Mr.Shadrack Alexander Bill Antwi  3. นางสาวรมิดา   เดชาฐาน</t>
  </si>
  <si>
    <t>ครูที่ปรึกษา   1.  นางสาวนันทกา ภาโสม    2.  Miss Agnes Waithera   3.  นางสาวรมิดา   เดชาฐาน</t>
  </si>
  <si>
    <t>ทองหยู่</t>
  </si>
  <si>
    <t>ซ้ำชั้น</t>
  </si>
  <si>
    <t>พุทธธิดา</t>
  </si>
  <si>
    <t>ทองประดับ</t>
  </si>
  <si>
    <t>นักเรียนเข้าใหม่ 7 พ.ค. 67</t>
  </si>
  <si>
    <t>กันต์พจน์</t>
  </si>
  <si>
    <t>บุญวัฒน์วรานนท์</t>
  </si>
  <si>
    <t>พิชามญชุ์</t>
  </si>
  <si>
    <t>โพพนิต</t>
  </si>
  <si>
    <t>แสงเลิศ</t>
  </si>
  <si>
    <t>เปรมพิมล</t>
  </si>
  <si>
    <t>ชูอ่อน</t>
  </si>
  <si>
    <t>กัญญ์ญภัฎฐ์</t>
  </si>
  <si>
    <t>สุวรรณเขต</t>
  </si>
  <si>
    <t>โกพลรัตน์</t>
  </si>
  <si>
    <t>ย้ายเข้าใหม่ 7 พ.ค. 67</t>
  </si>
  <si>
    <t>นักเรียนเข้าใหม่ 13 พ.ค. 67</t>
  </si>
  <si>
    <t>บุญชื่น</t>
  </si>
  <si>
    <t>โพธิ์ทอง</t>
  </si>
  <si>
    <t>นักเรียนเข้าใหม่ 15 พ.ค. 67</t>
  </si>
  <si>
    <t>ณัฐชฎาวรินทร์</t>
  </si>
  <si>
    <t xml:space="preserve"> </t>
  </si>
  <si>
    <t>เปลี่ยนชื่อ เดิมชื่อ กรีชฎา</t>
  </si>
  <si>
    <t>ย้ายมาจาก 2/6</t>
  </si>
  <si>
    <t>ครูที่ปรึกษา   1.  นางขจิตศรี   พวงแก้ว</t>
  </si>
  <si>
    <t>รายชื่อนักเรียนห้อง   ม. 2/1  ห้องวิทยาศาสตร์ คณิตศาสตร์ และเทคโนโลยี   ภาคเรียนที่   2   ปีการศึกษา   2567</t>
  </si>
  <si>
    <t>รายชื่อนักเรียนห้อง   ม. 2/2  ห้องวิทยาศาสตร์ คณิตศาสตร์ และเทคโนโลยี   ภาคเรียนที่   2   ปีการศึกษา   2567</t>
  </si>
  <si>
    <t>รายชื่อนักเรียนห้อง   ม. 2/3  ห้องภาษาอังกฤษ   ภาคเรียนที่   2   ปีการศึกษา   2567</t>
  </si>
  <si>
    <t>รายชื่อนักเรียนห้อง   ม. 2/4  ห้องภาษาจีน   ภาคเรียนที่  2   ปีการศึกษา   2567</t>
  </si>
  <si>
    <t>รายชื่อนักเรียนห้อง   ม. 2/5  ห้องภาษาเพื่อการท่องเที่ยว   ภาคเรียนที่   2  ปีการศึกษา   2567</t>
  </si>
  <si>
    <t>รายชื่อนักเรียนห้อง   ม. 2/6  ห้องสุนทรียศาสตร์   ภาคเรียนที่   2   ปีการศึกษา   2567</t>
  </si>
  <si>
    <t>รายชื่อนักเรียนห้อง   ม. 2/7  ห้องสุนทรียศาสตร์   ภาคเรียนที่   2   ปีการศึกษา   2567</t>
  </si>
  <si>
    <t>รายชื่อนักเรียนห้อง   ม. 2/8  ห้องกีฬา   ภาคเรียนที่   2   ปีการศึกษา   2567</t>
  </si>
  <si>
    <t>รายชื่อนักเรียนห้อง   ม. 2/9  ห้องงานอาชีพ   ภาคเรียนที่   2   ปีการศึกษา   2567</t>
  </si>
  <si>
    <t>รายชื่อนักเรียนห้อง   ม. 2/10    ภาคเรียนที่   2   ปีการศึกษา   2567</t>
  </si>
  <si>
    <t>รายชื่อนักเรียนห้อง   ม. 2/11    ภาคเรียนที่   2   ปีการศึกษา   2567</t>
  </si>
  <si>
    <t>รายชื่อนักเรียนห้อง   ม. 2/12    ภาคเรียนที่   2   ปีการศึกษา   2567</t>
  </si>
  <si>
    <t>รายชื่อนักเรียนห้อง   ม. 2/13    ภาคเรียนที่   2   ปีการศึกษา   2567</t>
  </si>
  <si>
    <t>รายชื่อนักเรียนห้อง   ม. 2/14    ภาคเรียนที่   2   ปีการศึกษา   2567</t>
  </si>
  <si>
    <t>รายชื่อนักเรียนห้อง   ม. 2/15    ภาคเรียนที่   2   ปีการศึกษา   2567</t>
  </si>
  <si>
    <t>ครูที่ปรึกษา   1. นางสาวสุพิชญา  อังคะมาตย์  2. นางสาวอัมพกา  พงษ์เสม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</si>
</sst>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1"/>
      <color rgb="FF000000"/>
      <name val="Calibri"/>
      <family val="2"/>
      <charset val="222"/>
      <scheme val="minor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b/>
      <sz val="14"/>
      <color rgb="FF000000"/>
      <name val="TH SarabunPSK"/>
      <family val="2"/>
    </font>
    <font>
      <b/>
      <sz val="15"/>
      <color rgb="FF000000"/>
      <name val="TH Sarabun New"/>
      <family val="2"/>
    </font>
    <font>
      <sz val="8"/>
      <name val="Arial"/>
      <family val="2"/>
    </font>
    <font>
      <b/>
      <sz val="14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9" fillId="0" borderId="0"/>
  </cellStyleXfs>
  <cellXfs count="229">
    <xf numFmtId="0" fontId="0" fillId="0" borderId="0" xfId="0"/>
    <xf numFmtId="0" fontId="4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4" fillId="0" borderId="8" xfId="2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15" xfId="2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3" fillId="0" borderId="17" xfId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3" fillId="0" borderId="5" xfId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3" fillId="0" borderId="8" xfId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0" fontId="4" fillId="0" borderId="8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 wrapText="1"/>
    </xf>
    <xf numFmtId="0" fontId="6" fillId="0" borderId="8" xfId="3" applyFont="1" applyBorder="1" applyAlignment="1">
      <alignment horizontal="left" vertical="center" wrapText="1"/>
    </xf>
    <xf numFmtId="0" fontId="6" fillId="0" borderId="6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3" fillId="0" borderId="8" xfId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left" vertical="center" wrapText="1"/>
    </xf>
    <xf numFmtId="0" fontId="6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6" fillId="0" borderId="17" xfId="3" applyFont="1" applyBorder="1" applyAlignment="1">
      <alignment vertical="center"/>
    </xf>
    <xf numFmtId="0" fontId="4" fillId="0" borderId="21" xfId="3" applyFont="1" applyBorder="1" applyAlignment="1">
      <alignment vertical="center"/>
    </xf>
    <xf numFmtId="0" fontId="2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2" fillId="0" borderId="1" xfId="3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2" fillId="0" borderId="0" xfId="3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left" vertical="center" wrapText="1"/>
    </xf>
    <xf numFmtId="0" fontId="6" fillId="0" borderId="17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4" fillId="0" borderId="21" xfId="2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/>
    </xf>
    <xf numFmtId="0" fontId="4" fillId="0" borderId="18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4" fillId="0" borderId="25" xfId="2" applyFont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 wrapText="1"/>
    </xf>
    <xf numFmtId="0" fontId="6" fillId="0" borderId="11" xfId="3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3" fillId="0" borderId="5" xfId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4" fillId="0" borderId="17" xfId="3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6" xfId="2" applyFont="1" applyBorder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4" fillId="0" borderId="8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14" xfId="2" applyFont="1" applyBorder="1" applyAlignment="1">
      <alignment horizontal="left" vertical="center" wrapText="1"/>
    </xf>
    <xf numFmtId="0" fontId="4" fillId="0" borderId="12" xfId="2" applyFont="1" applyBorder="1" applyAlignment="1">
      <alignment horizontal="left" vertical="center" wrapText="1"/>
    </xf>
    <xf numFmtId="0" fontId="4" fillId="0" borderId="24" xfId="2" applyFont="1" applyBorder="1" applyAlignment="1">
      <alignment horizontal="left" vertical="center" wrapText="1"/>
    </xf>
    <xf numFmtId="0" fontId="4" fillId="0" borderId="23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18" xfId="2" applyFont="1" applyBorder="1" applyAlignment="1">
      <alignment horizontal="left" vertical="center"/>
    </xf>
    <xf numFmtId="0" fontId="4" fillId="0" borderId="17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20" xfId="0" applyFont="1" applyBorder="1" applyAlignment="1">
      <alignment vertical="center" wrapText="1"/>
    </xf>
    <xf numFmtId="0" fontId="4" fillId="0" borderId="36" xfId="2" applyFont="1" applyBorder="1" applyAlignment="1">
      <alignment horizontal="left" vertical="center"/>
    </xf>
    <xf numFmtId="0" fontId="6" fillId="0" borderId="33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2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3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left" vertical="center" wrapText="1"/>
    </xf>
    <xf numFmtId="0" fontId="4" fillId="0" borderId="34" xfId="2" applyFont="1" applyBorder="1" applyAlignment="1">
      <alignment horizontal="left" vertical="center" wrapText="1"/>
    </xf>
    <xf numFmtId="0" fontId="4" fillId="0" borderId="37" xfId="2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" fillId="0" borderId="0" xfId="2" applyAlignment="1">
      <alignment vertical="center"/>
    </xf>
    <xf numFmtId="0" fontId="6" fillId="0" borderId="32" xfId="0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" fillId="0" borderId="0" xfId="2" applyAlignment="1">
      <alignment horizontal="left" vertical="center"/>
    </xf>
    <xf numFmtId="0" fontId="4" fillId="0" borderId="3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10" fillId="0" borderId="17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31" xfId="1" applyFont="1" applyBorder="1" applyAlignment="1">
      <alignment horizontal="center" vertical="center" wrapText="1"/>
    </xf>
    <xf numFmtId="0" fontId="4" fillId="0" borderId="22" xfId="3" applyFont="1" applyBorder="1" applyAlignment="1">
      <alignment horizontal="left" vertical="center"/>
    </xf>
    <xf numFmtId="0" fontId="4" fillId="0" borderId="38" xfId="3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6" fillId="0" borderId="33" xfId="3" applyFont="1" applyBorder="1" applyAlignment="1">
      <alignment horizontal="left" vertical="center" wrapText="1"/>
    </xf>
    <xf numFmtId="0" fontId="6" fillId="0" borderId="34" xfId="3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30" xfId="0" applyFont="1" applyBorder="1" applyAlignment="1">
      <alignment horizontal="left" vertical="center" wrapText="1"/>
    </xf>
    <xf numFmtId="0" fontId="3" fillId="0" borderId="10" xfId="1" applyBorder="1" applyAlignment="1">
      <alignment horizontal="left" vertical="center" wrapText="1"/>
    </xf>
    <xf numFmtId="0" fontId="3" fillId="0" borderId="10" xfId="1" applyBorder="1" applyAlignment="1">
      <alignment vertical="center" wrapText="1"/>
    </xf>
    <xf numFmtId="0" fontId="4" fillId="0" borderId="20" xfId="2" applyFont="1" applyBorder="1" applyAlignment="1">
      <alignment horizontal="left" vertical="center"/>
    </xf>
    <xf numFmtId="0" fontId="4" fillId="0" borderId="31" xfId="2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6" fillId="0" borderId="41" xfId="0" applyFont="1" applyBorder="1" applyAlignment="1">
      <alignment horizontal="left" vertical="center" wrapText="1"/>
    </xf>
    <xf numFmtId="0" fontId="6" fillId="0" borderId="41" xfId="0" applyFont="1" applyBorder="1" applyAlignment="1">
      <alignment vertical="center" wrapText="1"/>
    </xf>
    <xf numFmtId="0" fontId="13" fillId="0" borderId="1" xfId="2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4" fillId="0" borderId="18" xfId="0" applyFont="1" applyBorder="1"/>
    <xf numFmtId="0" fontId="4" fillId="0" borderId="17" xfId="0" applyFont="1" applyBorder="1"/>
    <xf numFmtId="0" fontId="4" fillId="0" borderId="21" xfId="0" applyFont="1" applyBorder="1"/>
    <xf numFmtId="0" fontId="4" fillId="0" borderId="36" xfId="2" applyFont="1" applyBorder="1" applyAlignment="1">
      <alignment horizontal="left" vertical="center" wrapText="1"/>
    </xf>
    <xf numFmtId="0" fontId="4" fillId="0" borderId="42" xfId="2" applyFont="1" applyBorder="1" applyAlignment="1">
      <alignment horizontal="left" vertical="center" wrapText="1"/>
    </xf>
    <xf numFmtId="0" fontId="4" fillId="0" borderId="8" xfId="0" applyFont="1" applyBorder="1"/>
    <xf numFmtId="0" fontId="6" fillId="0" borderId="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10" fillId="0" borderId="37" xfId="2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6" fillId="0" borderId="31" xfId="3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0000000}"/>
    <cellStyle name="Normal 3" xfId="3" xr:uid="{00000000-0005-0000-0000-000001000000}"/>
    <cellStyle name="ปกติ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zoomScaleSheetLayoutView="80" workbookViewId="0">
      <selection activeCell="A2" sqref="A2:F2"/>
    </sheetView>
  </sheetViews>
  <sheetFormatPr defaultColWidth="10.26953125" defaultRowHeight="20.149999999999999" customHeight="1"/>
  <cols>
    <col min="1" max="1" width="5.26953125" style="137" customWidth="1"/>
    <col min="2" max="2" width="13" style="137" bestFit="1" customWidth="1"/>
    <col min="3" max="3" width="4.26953125" style="134" bestFit="1" customWidth="1"/>
    <col min="4" max="4" width="15.1796875" style="129" customWidth="1"/>
    <col min="5" max="5" width="15.81640625" style="129" customWidth="1"/>
    <col min="6" max="6" width="53.81640625" style="24" customWidth="1"/>
    <col min="7" max="16384" width="10.26953125" style="129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784</v>
      </c>
      <c r="B2" s="218"/>
      <c r="C2" s="218"/>
      <c r="D2" s="218"/>
      <c r="E2" s="218"/>
      <c r="F2" s="218"/>
    </row>
    <row r="3" spans="1:9" s="55" customFormat="1" ht="20.149999999999999" customHeight="1">
      <c r="A3" s="222" t="s">
        <v>746</v>
      </c>
      <c r="B3" s="222"/>
      <c r="C3" s="222"/>
      <c r="D3" s="222"/>
      <c r="E3" s="222"/>
      <c r="F3" s="222"/>
    </row>
    <row r="4" spans="1:9" s="58" customFormat="1" ht="40" customHeight="1">
      <c r="A4" s="56" t="s">
        <v>24</v>
      </c>
      <c r="B4" s="57" t="s">
        <v>25</v>
      </c>
      <c r="C4" s="219" t="s">
        <v>26</v>
      </c>
      <c r="D4" s="220"/>
      <c r="E4" s="221"/>
      <c r="F4" s="56" t="s">
        <v>0</v>
      </c>
    </row>
    <row r="5" spans="1:9" ht="21" customHeight="1">
      <c r="A5" s="51">
        <v>1</v>
      </c>
      <c r="B5" s="51">
        <v>11877</v>
      </c>
      <c r="C5" s="86" t="s">
        <v>2</v>
      </c>
      <c r="D5" s="3" t="s">
        <v>270</v>
      </c>
      <c r="E5" s="5" t="s">
        <v>271</v>
      </c>
      <c r="F5" s="4"/>
    </row>
    <row r="6" spans="1:9" ht="21" customHeight="1">
      <c r="A6" s="51">
        <v>2</v>
      </c>
      <c r="B6" s="51">
        <v>11878</v>
      </c>
      <c r="C6" s="86" t="s">
        <v>2</v>
      </c>
      <c r="D6" s="6" t="s">
        <v>176</v>
      </c>
      <c r="E6" s="5" t="s">
        <v>282</v>
      </c>
      <c r="F6" s="4"/>
    </row>
    <row r="7" spans="1:9" ht="21" customHeight="1">
      <c r="A7" s="51">
        <v>3</v>
      </c>
      <c r="B7" s="51">
        <v>11879</v>
      </c>
      <c r="C7" s="86" t="s">
        <v>2</v>
      </c>
      <c r="D7" s="3" t="s">
        <v>377</v>
      </c>
      <c r="E7" s="5" t="s">
        <v>745</v>
      </c>
      <c r="F7" s="209"/>
    </row>
    <row r="8" spans="1:9" ht="21" customHeight="1">
      <c r="A8" s="51">
        <v>4</v>
      </c>
      <c r="B8" s="51">
        <v>11880</v>
      </c>
      <c r="C8" s="86" t="s">
        <v>2</v>
      </c>
      <c r="D8" s="3" t="s">
        <v>285</v>
      </c>
      <c r="E8" s="5" t="s">
        <v>286</v>
      </c>
      <c r="F8" s="4"/>
    </row>
    <row r="9" spans="1:9" ht="21" customHeight="1">
      <c r="A9" s="51">
        <v>5</v>
      </c>
      <c r="B9" s="51">
        <v>11881</v>
      </c>
      <c r="C9" s="86" t="s">
        <v>2</v>
      </c>
      <c r="D9" s="3" t="s">
        <v>288</v>
      </c>
      <c r="E9" s="5" t="s">
        <v>289</v>
      </c>
      <c r="F9" s="4"/>
    </row>
    <row r="10" spans="1:9" ht="21" customHeight="1">
      <c r="A10" s="51">
        <v>6</v>
      </c>
      <c r="B10" s="51">
        <v>11882</v>
      </c>
      <c r="C10" s="86" t="s">
        <v>2</v>
      </c>
      <c r="D10" s="3" t="s">
        <v>401</v>
      </c>
      <c r="E10" s="5" t="s">
        <v>402</v>
      </c>
      <c r="F10" s="4"/>
    </row>
    <row r="11" spans="1:9" ht="21" customHeight="1">
      <c r="A11" s="51">
        <v>7</v>
      </c>
      <c r="B11" s="51">
        <v>11883</v>
      </c>
      <c r="C11" s="86" t="s">
        <v>2</v>
      </c>
      <c r="D11" s="3" t="s">
        <v>395</v>
      </c>
      <c r="E11" s="5" t="s">
        <v>396</v>
      </c>
      <c r="F11" s="4"/>
    </row>
    <row r="12" spans="1:9" ht="21" customHeight="1">
      <c r="A12" s="51">
        <v>8</v>
      </c>
      <c r="B12" s="51">
        <v>11884</v>
      </c>
      <c r="C12" s="86" t="s">
        <v>2</v>
      </c>
      <c r="D12" s="6" t="s">
        <v>256</v>
      </c>
      <c r="E12" s="5" t="s">
        <v>257</v>
      </c>
      <c r="F12" s="4"/>
    </row>
    <row r="13" spans="1:9" ht="21" customHeight="1">
      <c r="A13" s="51">
        <v>9</v>
      </c>
      <c r="B13" s="51">
        <v>11885</v>
      </c>
      <c r="C13" s="86" t="s">
        <v>2</v>
      </c>
      <c r="D13" s="3" t="s">
        <v>13</v>
      </c>
      <c r="E13" s="5" t="s">
        <v>298</v>
      </c>
      <c r="F13" s="51"/>
    </row>
    <row r="14" spans="1:9" ht="21" customHeight="1">
      <c r="A14" s="51">
        <v>10</v>
      </c>
      <c r="B14" s="51">
        <v>11886</v>
      </c>
      <c r="C14" s="86" t="s">
        <v>2</v>
      </c>
      <c r="D14" s="3" t="s">
        <v>228</v>
      </c>
      <c r="E14" s="5" t="s">
        <v>229</v>
      </c>
      <c r="F14" s="4"/>
    </row>
    <row r="15" spans="1:9" ht="21" customHeight="1">
      <c r="A15" s="51">
        <v>11</v>
      </c>
      <c r="B15" s="51">
        <v>11887</v>
      </c>
      <c r="C15" s="86" t="s">
        <v>2</v>
      </c>
      <c r="D15" s="3" t="s">
        <v>272</v>
      </c>
      <c r="E15" s="5" t="s">
        <v>273</v>
      </c>
      <c r="F15" s="7"/>
    </row>
    <row r="16" spans="1:9" ht="21" customHeight="1">
      <c r="A16" s="51">
        <v>12</v>
      </c>
      <c r="B16" s="51">
        <v>11888</v>
      </c>
      <c r="C16" s="86" t="s">
        <v>2</v>
      </c>
      <c r="D16" s="6" t="s">
        <v>252</v>
      </c>
      <c r="E16" s="5" t="s">
        <v>253</v>
      </c>
      <c r="F16" s="7"/>
    </row>
    <row r="17" spans="1:6" ht="21" customHeight="1">
      <c r="A17" s="51">
        <v>13</v>
      </c>
      <c r="B17" s="51">
        <v>11889</v>
      </c>
      <c r="C17" s="98" t="s">
        <v>2</v>
      </c>
      <c r="D17" s="3" t="s">
        <v>305</v>
      </c>
      <c r="E17" s="90" t="s">
        <v>306</v>
      </c>
      <c r="F17" s="7"/>
    </row>
    <row r="18" spans="1:6" ht="21" customHeight="1">
      <c r="A18" s="51">
        <v>14</v>
      </c>
      <c r="B18" s="51">
        <v>11890</v>
      </c>
      <c r="C18" s="98" t="s">
        <v>2</v>
      </c>
      <c r="D18" s="3" t="s">
        <v>307</v>
      </c>
      <c r="E18" s="90" t="s">
        <v>308</v>
      </c>
      <c r="F18" s="4"/>
    </row>
    <row r="19" spans="1:6" ht="21" customHeight="1">
      <c r="A19" s="51">
        <v>15</v>
      </c>
      <c r="B19" s="51">
        <v>11891</v>
      </c>
      <c r="C19" s="86" t="s">
        <v>2</v>
      </c>
      <c r="D19" s="3" t="s">
        <v>388</v>
      </c>
      <c r="E19" s="5" t="s">
        <v>389</v>
      </c>
      <c r="F19" s="4"/>
    </row>
    <row r="20" spans="1:6" ht="21" customHeight="1">
      <c r="A20" s="51">
        <v>16</v>
      </c>
      <c r="B20" s="51">
        <v>11892</v>
      </c>
      <c r="C20" s="86" t="s">
        <v>2</v>
      </c>
      <c r="D20" s="3" t="s">
        <v>260</v>
      </c>
      <c r="E20" s="5" t="s">
        <v>261</v>
      </c>
      <c r="F20" s="7"/>
    </row>
    <row r="21" spans="1:6" ht="21" customHeight="1">
      <c r="A21" s="51">
        <v>17</v>
      </c>
      <c r="B21" s="51">
        <v>11893</v>
      </c>
      <c r="C21" s="86" t="s">
        <v>2</v>
      </c>
      <c r="D21" s="6" t="s">
        <v>318</v>
      </c>
      <c r="E21" s="5" t="s">
        <v>319</v>
      </c>
      <c r="F21" s="4"/>
    </row>
    <row r="22" spans="1:6" ht="21" customHeight="1">
      <c r="A22" s="51">
        <v>18</v>
      </c>
      <c r="B22" s="51">
        <v>11894</v>
      </c>
      <c r="C22" s="86" t="s">
        <v>2</v>
      </c>
      <c r="D22" s="3" t="s">
        <v>225</v>
      </c>
      <c r="E22" s="5" t="s">
        <v>226</v>
      </c>
      <c r="F22" s="4"/>
    </row>
    <row r="23" spans="1:6" ht="21" customHeight="1">
      <c r="A23" s="51">
        <v>19</v>
      </c>
      <c r="B23" s="51">
        <v>11895</v>
      </c>
      <c r="C23" s="86" t="s">
        <v>2</v>
      </c>
      <c r="D23" s="6" t="s">
        <v>320</v>
      </c>
      <c r="E23" s="5" t="s">
        <v>321</v>
      </c>
      <c r="F23" s="4"/>
    </row>
    <row r="24" spans="1:6" ht="21" customHeight="1">
      <c r="A24" s="51">
        <v>20</v>
      </c>
      <c r="B24" s="51">
        <v>11896</v>
      </c>
      <c r="C24" s="133" t="s">
        <v>2</v>
      </c>
      <c r="D24" s="128" t="s">
        <v>154</v>
      </c>
      <c r="E24" s="173" t="s">
        <v>262</v>
      </c>
      <c r="F24" s="7"/>
    </row>
    <row r="25" spans="1:6" ht="21" customHeight="1">
      <c r="A25" s="51">
        <v>21</v>
      </c>
      <c r="B25" s="51">
        <v>11897</v>
      </c>
      <c r="C25" s="119" t="s">
        <v>2</v>
      </c>
      <c r="D25" s="28" t="s">
        <v>328</v>
      </c>
      <c r="E25" s="143" t="s">
        <v>329</v>
      </c>
      <c r="F25" s="117"/>
    </row>
    <row r="26" spans="1:6" ht="21" customHeight="1">
      <c r="A26" s="51">
        <v>22</v>
      </c>
      <c r="B26" s="51">
        <v>11898</v>
      </c>
      <c r="C26" s="86" t="s">
        <v>2</v>
      </c>
      <c r="D26" s="3" t="s">
        <v>375</v>
      </c>
      <c r="E26" s="5" t="s">
        <v>390</v>
      </c>
      <c r="F26" s="4"/>
    </row>
    <row r="27" spans="1:6" ht="21" customHeight="1">
      <c r="A27" s="51">
        <v>23</v>
      </c>
      <c r="B27" s="51">
        <v>11899</v>
      </c>
      <c r="C27" s="86" t="s">
        <v>2</v>
      </c>
      <c r="D27" s="6" t="s">
        <v>375</v>
      </c>
      <c r="E27" s="8" t="s">
        <v>376</v>
      </c>
      <c r="F27" s="7"/>
    </row>
    <row r="28" spans="1:6" ht="21" customHeight="1">
      <c r="A28" s="51">
        <v>24</v>
      </c>
      <c r="B28" s="51">
        <v>11900</v>
      </c>
      <c r="C28" s="86" t="s">
        <v>2</v>
      </c>
      <c r="D28" s="3" t="s">
        <v>397</v>
      </c>
      <c r="E28" s="8" t="s">
        <v>398</v>
      </c>
      <c r="F28" s="4"/>
    </row>
    <row r="29" spans="1:6" ht="21" customHeight="1">
      <c r="A29" s="51">
        <v>25</v>
      </c>
      <c r="B29" s="51">
        <v>11901</v>
      </c>
      <c r="C29" s="86" t="s">
        <v>2</v>
      </c>
      <c r="D29" s="6" t="s">
        <v>342</v>
      </c>
      <c r="E29" s="8" t="s">
        <v>343</v>
      </c>
      <c r="F29" s="4"/>
    </row>
    <row r="30" spans="1:6" ht="21" customHeight="1" thickBot="1">
      <c r="A30" s="166">
        <v>26</v>
      </c>
      <c r="B30" s="135">
        <v>11902</v>
      </c>
      <c r="C30" s="130" t="s">
        <v>2</v>
      </c>
      <c r="D30" s="159" t="s">
        <v>409</v>
      </c>
      <c r="E30" s="109" t="s">
        <v>410</v>
      </c>
      <c r="F30" s="116"/>
    </row>
    <row r="31" spans="1:6" s="112" customFormat="1" ht="21" customHeight="1">
      <c r="A31" s="136">
        <v>27</v>
      </c>
      <c r="B31" s="136">
        <v>11903</v>
      </c>
      <c r="C31" s="28" t="s">
        <v>1</v>
      </c>
      <c r="D31" s="102" t="s">
        <v>241</v>
      </c>
      <c r="E31" s="12" t="s">
        <v>242</v>
      </c>
      <c r="F31" s="117"/>
    </row>
    <row r="32" spans="1:6" ht="21" customHeight="1">
      <c r="A32" s="51">
        <v>28</v>
      </c>
      <c r="B32" s="51">
        <v>11904</v>
      </c>
      <c r="C32" s="133" t="s">
        <v>1</v>
      </c>
      <c r="D32" s="128" t="s">
        <v>287</v>
      </c>
      <c r="E32" s="11" t="s">
        <v>374</v>
      </c>
      <c r="F32" s="4"/>
    </row>
    <row r="33" spans="1:6" ht="21" customHeight="1">
      <c r="A33" s="51">
        <v>29</v>
      </c>
      <c r="B33" s="51">
        <v>11905</v>
      </c>
      <c r="C33" s="131" t="s">
        <v>1</v>
      </c>
      <c r="D33" s="85" t="s">
        <v>269</v>
      </c>
      <c r="E33" s="21" t="s">
        <v>290</v>
      </c>
      <c r="F33" s="120"/>
    </row>
    <row r="34" spans="1:6" ht="21" customHeight="1">
      <c r="A34" s="51">
        <v>30</v>
      </c>
      <c r="B34" s="51">
        <v>11906</v>
      </c>
      <c r="C34" s="86" t="s">
        <v>1</v>
      </c>
      <c r="D34" s="3" t="s">
        <v>352</v>
      </c>
      <c r="E34" s="8" t="s">
        <v>353</v>
      </c>
      <c r="F34" s="4"/>
    </row>
    <row r="35" spans="1:6" ht="21" customHeight="1">
      <c r="A35" s="51">
        <v>31</v>
      </c>
      <c r="B35" s="51">
        <v>11907</v>
      </c>
      <c r="C35" s="86" t="s">
        <v>1</v>
      </c>
      <c r="D35" s="3" t="s">
        <v>405</v>
      </c>
      <c r="E35" s="8" t="s">
        <v>406</v>
      </c>
      <c r="F35" s="4"/>
    </row>
    <row r="36" spans="1:6" ht="21" customHeight="1">
      <c r="A36" s="51">
        <v>32</v>
      </c>
      <c r="B36" s="51">
        <v>11908</v>
      </c>
      <c r="C36" s="86" t="s">
        <v>1</v>
      </c>
      <c r="D36" s="3" t="s">
        <v>258</v>
      </c>
      <c r="E36" s="8" t="s">
        <v>259</v>
      </c>
      <c r="F36" s="4"/>
    </row>
    <row r="37" spans="1:6" ht="21" customHeight="1">
      <c r="A37" s="51">
        <v>33</v>
      </c>
      <c r="B37" s="51">
        <v>11909</v>
      </c>
      <c r="C37" s="132" t="s">
        <v>1</v>
      </c>
      <c r="D37" s="127" t="s">
        <v>350</v>
      </c>
      <c r="E37" s="9" t="s">
        <v>351</v>
      </c>
      <c r="F37" s="7"/>
    </row>
    <row r="38" spans="1:6" ht="21" customHeight="1">
      <c r="A38" s="51">
        <v>34</v>
      </c>
      <c r="B38" s="51">
        <v>11910</v>
      </c>
      <c r="C38" s="99" t="s">
        <v>1</v>
      </c>
      <c r="D38" s="100" t="s">
        <v>221</v>
      </c>
      <c r="E38" s="101" t="s">
        <v>222</v>
      </c>
      <c r="F38" s="167"/>
    </row>
    <row r="39" spans="1:6" ht="21" customHeight="1">
      <c r="A39" s="51">
        <v>35</v>
      </c>
      <c r="B39" s="51">
        <v>11911</v>
      </c>
      <c r="C39" s="73" t="s">
        <v>1</v>
      </c>
      <c r="D39" s="17" t="s">
        <v>254</v>
      </c>
      <c r="E39" s="59" t="s">
        <v>255</v>
      </c>
      <c r="F39" s="4"/>
    </row>
    <row r="40" spans="1:6" ht="21" customHeight="1">
      <c r="A40" s="51">
        <v>36</v>
      </c>
      <c r="B40" s="51">
        <v>11912</v>
      </c>
      <c r="C40" s="73" t="s">
        <v>1</v>
      </c>
      <c r="D40" s="17" t="s">
        <v>230</v>
      </c>
      <c r="E40" s="59" t="s">
        <v>231</v>
      </c>
      <c r="F40" s="4"/>
    </row>
    <row r="41" spans="1:6" ht="21" customHeight="1">
      <c r="A41" s="51">
        <v>37</v>
      </c>
      <c r="B41" s="51">
        <v>11913</v>
      </c>
      <c r="C41" s="73" t="s">
        <v>1</v>
      </c>
      <c r="D41" s="17" t="s">
        <v>267</v>
      </c>
      <c r="E41" s="59" t="s">
        <v>268</v>
      </c>
      <c r="F41" s="4"/>
    </row>
  </sheetData>
  <sortState xmlns:xlrd2="http://schemas.microsoft.com/office/spreadsheetml/2017/richdata2" ref="D31:E41">
    <sortCondition ref="D31:D41"/>
  </sortState>
  <mergeCells count="4">
    <mergeCell ref="A1:F1"/>
    <mergeCell ref="A2:F2"/>
    <mergeCell ref="C4:E4"/>
    <mergeCell ref="A3:F3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3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4.26953125" style="115" bestFit="1" customWidth="1"/>
    <col min="4" max="4" width="13.54296875" style="112" customWidth="1"/>
    <col min="5" max="5" width="13.81640625" style="112" customWidth="1"/>
    <col min="6" max="6" width="53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793</v>
      </c>
      <c r="B2" s="218"/>
      <c r="C2" s="218"/>
      <c r="D2" s="218"/>
      <c r="E2" s="218"/>
      <c r="F2" s="218"/>
    </row>
    <row r="3" spans="1:9" s="91" customFormat="1" ht="20.149999999999999" customHeight="1">
      <c r="A3" s="218" t="s">
        <v>17</v>
      </c>
      <c r="B3" s="218"/>
      <c r="C3" s="218"/>
      <c r="D3" s="218"/>
      <c r="E3" s="218"/>
      <c r="F3" s="218"/>
    </row>
    <row r="4" spans="1:9" s="55" customFormat="1" ht="20.149999999999999" customHeight="1">
      <c r="A4" s="222" t="s">
        <v>754</v>
      </c>
      <c r="B4" s="222"/>
      <c r="C4" s="222"/>
      <c r="D4" s="222"/>
      <c r="E4" s="222"/>
      <c r="F4" s="222"/>
    </row>
    <row r="5" spans="1:9" s="58" customFormat="1" ht="41">
      <c r="A5" s="56" t="s">
        <v>24</v>
      </c>
      <c r="B5" s="57" t="s">
        <v>25</v>
      </c>
      <c r="C5" s="224" t="s">
        <v>26</v>
      </c>
      <c r="D5" s="224"/>
      <c r="E5" s="225"/>
      <c r="F5" s="56" t="s">
        <v>0</v>
      </c>
    </row>
    <row r="6" spans="1:9" s="50" customFormat="1" ht="22.5" customHeight="1">
      <c r="A6" s="37">
        <v>1</v>
      </c>
      <c r="B6" s="69">
        <v>12185</v>
      </c>
      <c r="C6" s="111" t="s">
        <v>2</v>
      </c>
      <c r="D6" s="111" t="s">
        <v>29</v>
      </c>
      <c r="E6" s="141" t="s">
        <v>30</v>
      </c>
      <c r="F6" s="65"/>
    </row>
    <row r="7" spans="1:9" s="50" customFormat="1" ht="22.5" customHeight="1">
      <c r="A7" s="37">
        <v>2</v>
      </c>
      <c r="B7" s="22">
        <v>12186</v>
      </c>
      <c r="C7" s="30" t="s">
        <v>2</v>
      </c>
      <c r="D7" s="30" t="s">
        <v>31</v>
      </c>
      <c r="E7" s="39" t="s">
        <v>32</v>
      </c>
      <c r="F7" s="37"/>
    </row>
    <row r="8" spans="1:9" s="49" customFormat="1" ht="22.5" customHeight="1">
      <c r="A8" s="37">
        <v>3</v>
      </c>
      <c r="B8" s="69">
        <v>12187</v>
      </c>
      <c r="C8" s="46" t="s">
        <v>2</v>
      </c>
      <c r="D8" s="46" t="s">
        <v>33</v>
      </c>
      <c r="E8" s="47" t="s">
        <v>34</v>
      </c>
      <c r="F8" s="65"/>
    </row>
    <row r="9" spans="1:9" s="49" customFormat="1" ht="22.5" customHeight="1">
      <c r="A9" s="37">
        <v>4</v>
      </c>
      <c r="B9" s="22">
        <v>12188</v>
      </c>
      <c r="C9" s="34" t="s">
        <v>2</v>
      </c>
      <c r="D9" s="34" t="s">
        <v>35</v>
      </c>
      <c r="E9" s="39" t="s">
        <v>36</v>
      </c>
      <c r="F9" s="65"/>
    </row>
    <row r="10" spans="1:9" s="50" customFormat="1" ht="22.5" customHeight="1">
      <c r="A10" s="37">
        <v>5</v>
      </c>
      <c r="B10" s="69">
        <v>12189</v>
      </c>
      <c r="C10" s="110" t="s">
        <v>2</v>
      </c>
      <c r="D10" s="110" t="s">
        <v>37</v>
      </c>
      <c r="E10" s="140" t="s">
        <v>38</v>
      </c>
      <c r="F10" s="65"/>
    </row>
    <row r="11" spans="1:9" s="50" customFormat="1" ht="22.5" customHeight="1">
      <c r="A11" s="37">
        <v>6</v>
      </c>
      <c r="B11" s="22">
        <v>12190</v>
      </c>
      <c r="C11" s="30" t="s">
        <v>2</v>
      </c>
      <c r="D11" s="30" t="s">
        <v>39</v>
      </c>
      <c r="E11" s="39" t="s">
        <v>40</v>
      </c>
      <c r="F11" s="37"/>
    </row>
    <row r="12" spans="1:9" s="50" customFormat="1" ht="22.5" customHeight="1">
      <c r="A12" s="37">
        <v>7</v>
      </c>
      <c r="B12" s="69">
        <v>12191</v>
      </c>
      <c r="C12" s="64" t="s">
        <v>2</v>
      </c>
      <c r="D12" s="92" t="s">
        <v>41</v>
      </c>
      <c r="E12" s="93" t="s">
        <v>42</v>
      </c>
      <c r="F12" s="37"/>
    </row>
    <row r="13" spans="1:9" s="50" customFormat="1" ht="22.5" customHeight="1">
      <c r="A13" s="37">
        <v>8</v>
      </c>
      <c r="B13" s="22">
        <v>12192</v>
      </c>
      <c r="C13" s="30" t="s">
        <v>2</v>
      </c>
      <c r="D13" s="30" t="s">
        <v>43</v>
      </c>
      <c r="E13" s="39" t="s">
        <v>44</v>
      </c>
      <c r="F13" s="37"/>
    </row>
    <row r="14" spans="1:9" s="50" customFormat="1" ht="22.5" customHeight="1">
      <c r="A14" s="37">
        <v>9</v>
      </c>
      <c r="B14" s="69">
        <v>12193</v>
      </c>
      <c r="C14" s="148" t="s">
        <v>2</v>
      </c>
      <c r="D14" s="148" t="s">
        <v>45</v>
      </c>
      <c r="E14" s="149" t="s">
        <v>46</v>
      </c>
      <c r="F14" s="65"/>
    </row>
    <row r="15" spans="1:9" s="50" customFormat="1" ht="22.5" customHeight="1">
      <c r="A15" s="37">
        <v>10</v>
      </c>
      <c r="B15" s="22">
        <v>12194</v>
      </c>
      <c r="C15" s="79" t="s">
        <v>2</v>
      </c>
      <c r="D15" s="79" t="s">
        <v>47</v>
      </c>
      <c r="E15" s="80" t="s">
        <v>7</v>
      </c>
      <c r="F15" s="121"/>
    </row>
    <row r="16" spans="1:9" s="50" customFormat="1" ht="22.5" customHeight="1">
      <c r="A16" s="37">
        <v>11</v>
      </c>
      <c r="B16" s="69">
        <v>12195</v>
      </c>
      <c r="C16" s="94" t="s">
        <v>2</v>
      </c>
      <c r="D16" s="94" t="s">
        <v>13</v>
      </c>
      <c r="E16" s="95" t="s">
        <v>48</v>
      </c>
      <c r="F16" s="37"/>
    </row>
    <row r="17" spans="1:9" s="50" customFormat="1" ht="22.5" customHeight="1">
      <c r="A17" s="37">
        <v>12</v>
      </c>
      <c r="B17" s="22">
        <v>12196</v>
      </c>
      <c r="C17" s="67" t="s">
        <v>2</v>
      </c>
      <c r="D17" s="67" t="s">
        <v>49</v>
      </c>
      <c r="E17" s="67" t="s">
        <v>50</v>
      </c>
      <c r="F17" s="37"/>
    </row>
    <row r="18" spans="1:9" s="50" customFormat="1" ht="22.5" customHeight="1">
      <c r="A18" s="37">
        <v>13</v>
      </c>
      <c r="B18" s="69">
        <v>12197</v>
      </c>
      <c r="C18" s="18" t="s">
        <v>2</v>
      </c>
      <c r="D18" s="18" t="s">
        <v>51</v>
      </c>
      <c r="E18" s="142" t="s">
        <v>52</v>
      </c>
      <c r="F18" s="65"/>
    </row>
    <row r="19" spans="1:9" s="50" customFormat="1" ht="22.5" customHeight="1">
      <c r="A19" s="37">
        <v>14</v>
      </c>
      <c r="B19" s="22">
        <v>12198</v>
      </c>
      <c r="C19" s="67" t="s">
        <v>2</v>
      </c>
      <c r="D19" s="67" t="s">
        <v>53</v>
      </c>
      <c r="E19" s="72" t="s">
        <v>54</v>
      </c>
      <c r="F19" s="83"/>
      <c r="G19" s="112"/>
      <c r="H19" s="112"/>
      <c r="I19" s="112"/>
    </row>
    <row r="20" spans="1:9" s="50" customFormat="1" ht="22.5" customHeight="1">
      <c r="A20" s="37">
        <v>15</v>
      </c>
      <c r="B20" s="69">
        <v>12199</v>
      </c>
      <c r="C20" s="67" t="s">
        <v>2</v>
      </c>
      <c r="D20" s="67" t="s">
        <v>55</v>
      </c>
      <c r="E20" s="72" t="s">
        <v>56</v>
      </c>
      <c r="F20" s="37"/>
    </row>
    <row r="21" spans="1:9" s="50" customFormat="1" ht="22.5" customHeight="1">
      <c r="A21" s="37">
        <v>16</v>
      </c>
      <c r="B21" s="22">
        <v>12200</v>
      </c>
      <c r="C21" s="67" t="s">
        <v>2</v>
      </c>
      <c r="D21" s="67" t="s">
        <v>57</v>
      </c>
      <c r="E21" s="72" t="s">
        <v>58</v>
      </c>
      <c r="F21" s="37"/>
    </row>
    <row r="22" spans="1:9" s="50" customFormat="1" ht="22.5" customHeight="1">
      <c r="A22" s="37">
        <v>17</v>
      </c>
      <c r="B22" s="69">
        <v>12201</v>
      </c>
      <c r="C22" s="88" t="s">
        <v>2</v>
      </c>
      <c r="D22" s="52" t="s">
        <v>59</v>
      </c>
      <c r="E22" s="53" t="s">
        <v>60</v>
      </c>
      <c r="F22" s="37"/>
    </row>
    <row r="23" spans="1:9" ht="22.5" customHeight="1">
      <c r="A23" s="37">
        <v>18</v>
      </c>
      <c r="B23" s="22">
        <v>12202</v>
      </c>
      <c r="C23" s="30" t="s">
        <v>2</v>
      </c>
      <c r="D23" s="30" t="s">
        <v>61</v>
      </c>
      <c r="E23" s="39" t="s">
        <v>62</v>
      </c>
      <c r="F23" s="37"/>
      <c r="G23" s="50"/>
      <c r="H23" s="50"/>
      <c r="I23" s="50"/>
    </row>
    <row r="24" spans="1:9" ht="22.5" customHeight="1">
      <c r="A24" s="37">
        <v>19</v>
      </c>
      <c r="B24" s="69">
        <v>12203</v>
      </c>
      <c r="C24" s="30" t="s">
        <v>2</v>
      </c>
      <c r="D24" s="30" t="s">
        <v>3</v>
      </c>
      <c r="E24" s="39" t="s">
        <v>63</v>
      </c>
      <c r="F24" s="37"/>
    </row>
    <row r="25" spans="1:9" ht="22.5" customHeight="1">
      <c r="A25" s="37">
        <v>20</v>
      </c>
      <c r="B25" s="22">
        <v>12204</v>
      </c>
      <c r="C25" s="30" t="s">
        <v>2</v>
      </c>
      <c r="D25" s="30" t="s">
        <v>64</v>
      </c>
      <c r="E25" s="39" t="s">
        <v>65</v>
      </c>
      <c r="F25" s="37"/>
    </row>
    <row r="26" spans="1:9" ht="22.5" customHeight="1" thickBot="1">
      <c r="A26" s="123">
        <v>21</v>
      </c>
      <c r="B26" s="204">
        <v>12205</v>
      </c>
      <c r="C26" s="124" t="s">
        <v>2</v>
      </c>
      <c r="D26" s="124" t="s">
        <v>66</v>
      </c>
      <c r="E26" s="125" t="s">
        <v>67</v>
      </c>
      <c r="F26" s="123"/>
    </row>
    <row r="27" spans="1:9" ht="22.5" customHeight="1">
      <c r="A27" s="121">
        <v>22</v>
      </c>
      <c r="B27" s="122">
        <v>12206</v>
      </c>
      <c r="C27" s="35" t="s">
        <v>1</v>
      </c>
      <c r="D27" s="35" t="s">
        <v>68</v>
      </c>
      <c r="E27" s="36" t="s">
        <v>20</v>
      </c>
      <c r="F27" s="121"/>
    </row>
    <row r="28" spans="1:9" ht="22.5" customHeight="1">
      <c r="A28" s="37">
        <v>23</v>
      </c>
      <c r="B28" s="69">
        <v>12207</v>
      </c>
      <c r="C28" s="30" t="s">
        <v>1</v>
      </c>
      <c r="D28" s="30" t="s">
        <v>69</v>
      </c>
      <c r="E28" s="39" t="s">
        <v>70</v>
      </c>
      <c r="F28" s="37"/>
    </row>
    <row r="29" spans="1:9" ht="22.5" customHeight="1">
      <c r="A29" s="37">
        <v>24</v>
      </c>
      <c r="B29" s="22">
        <v>12208</v>
      </c>
      <c r="C29" s="30" t="s">
        <v>1</v>
      </c>
      <c r="D29" s="30" t="s">
        <v>71</v>
      </c>
      <c r="E29" s="39" t="s">
        <v>72</v>
      </c>
      <c r="F29" s="37"/>
    </row>
    <row r="30" spans="1:9" ht="22.5" customHeight="1">
      <c r="A30" s="37">
        <v>25</v>
      </c>
      <c r="B30" s="69">
        <v>12209</v>
      </c>
      <c r="C30" s="30" t="s">
        <v>1</v>
      </c>
      <c r="D30" s="30" t="s">
        <v>73</v>
      </c>
      <c r="E30" s="39" t="s">
        <v>74</v>
      </c>
      <c r="F30" s="37"/>
    </row>
    <row r="31" spans="1:9" ht="22.5" customHeight="1">
      <c r="A31" s="37">
        <v>26</v>
      </c>
      <c r="B31" s="22">
        <v>12210</v>
      </c>
      <c r="C31" s="30" t="s">
        <v>1</v>
      </c>
      <c r="D31" s="30" t="s">
        <v>707</v>
      </c>
      <c r="E31" s="39" t="s">
        <v>75</v>
      </c>
      <c r="F31" s="37"/>
    </row>
    <row r="32" spans="1:9" ht="22.5" customHeight="1">
      <c r="A32" s="37">
        <v>27</v>
      </c>
      <c r="B32" s="69">
        <v>12211</v>
      </c>
      <c r="C32" s="30" t="s">
        <v>1</v>
      </c>
      <c r="D32" s="30" t="s">
        <v>10</v>
      </c>
      <c r="E32" s="39" t="s">
        <v>76</v>
      </c>
      <c r="F32" s="37"/>
    </row>
    <row r="33" spans="1:6" ht="22.5" customHeight="1">
      <c r="A33" s="37">
        <v>28</v>
      </c>
      <c r="B33" s="22">
        <v>12212</v>
      </c>
      <c r="C33" s="30" t="s">
        <v>1</v>
      </c>
      <c r="D33" s="30" t="s">
        <v>77</v>
      </c>
      <c r="E33" s="39" t="s">
        <v>502</v>
      </c>
      <c r="F33" s="37"/>
    </row>
  </sheetData>
  <sortState xmlns:xlrd2="http://schemas.microsoft.com/office/spreadsheetml/2017/richdata2" ref="C6:E33">
    <sortCondition ref="C6:C33"/>
    <sortCondition ref="D6:D33"/>
  </sortState>
  <mergeCells count="5">
    <mergeCell ref="A1:F1"/>
    <mergeCell ref="A2:F2"/>
    <mergeCell ref="A3:F3"/>
    <mergeCell ref="C5:E5"/>
    <mergeCell ref="A4:F4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2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4.26953125" style="115" bestFit="1" customWidth="1"/>
    <col min="4" max="4" width="13.54296875" style="112" customWidth="1"/>
    <col min="5" max="5" width="13" style="112" customWidth="1"/>
    <col min="6" max="6" width="53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794</v>
      </c>
      <c r="B2" s="218"/>
      <c r="C2" s="218"/>
      <c r="D2" s="218"/>
      <c r="E2" s="218"/>
      <c r="F2" s="218"/>
    </row>
    <row r="3" spans="1:9" s="55" customFormat="1" ht="20.149999999999999" customHeight="1">
      <c r="A3" s="218" t="s">
        <v>17</v>
      </c>
      <c r="B3" s="218"/>
      <c r="C3" s="218"/>
      <c r="D3" s="218"/>
      <c r="E3" s="218"/>
      <c r="F3" s="218"/>
    </row>
    <row r="4" spans="1:9" s="55" customFormat="1" ht="20.149999999999999" customHeight="1">
      <c r="A4" s="222" t="s">
        <v>755</v>
      </c>
      <c r="B4" s="222"/>
      <c r="C4" s="222"/>
      <c r="D4" s="222"/>
      <c r="E4" s="222"/>
      <c r="F4" s="222"/>
    </row>
    <row r="5" spans="1:9" s="58" customFormat="1" ht="41">
      <c r="A5" s="56" t="s">
        <v>24</v>
      </c>
      <c r="B5" s="57" t="s">
        <v>25</v>
      </c>
      <c r="C5" s="223" t="s">
        <v>26</v>
      </c>
      <c r="D5" s="224"/>
      <c r="E5" s="225"/>
      <c r="F5" s="56" t="s">
        <v>0</v>
      </c>
    </row>
    <row r="6" spans="1:9" ht="23.5" customHeight="1">
      <c r="A6" s="31">
        <v>1</v>
      </c>
      <c r="B6" s="31">
        <v>12213</v>
      </c>
      <c r="C6" s="34" t="s">
        <v>2</v>
      </c>
      <c r="D6" s="35" t="s">
        <v>78</v>
      </c>
      <c r="E6" s="36" t="s">
        <v>79</v>
      </c>
      <c r="F6" s="37"/>
    </row>
    <row r="7" spans="1:9" ht="23.5" customHeight="1">
      <c r="A7" s="31">
        <v>2</v>
      </c>
      <c r="B7" s="31">
        <v>12214</v>
      </c>
      <c r="C7" s="30" t="s">
        <v>2</v>
      </c>
      <c r="D7" s="30" t="s">
        <v>80</v>
      </c>
      <c r="E7" s="39" t="s">
        <v>81</v>
      </c>
      <c r="F7" s="22"/>
    </row>
    <row r="8" spans="1:9" ht="23.5" customHeight="1">
      <c r="A8" s="31">
        <v>3</v>
      </c>
      <c r="B8" s="31">
        <v>12215</v>
      </c>
      <c r="C8" s="30" t="s">
        <v>2</v>
      </c>
      <c r="D8" s="30" t="s">
        <v>82</v>
      </c>
      <c r="E8" s="39" t="s">
        <v>83</v>
      </c>
      <c r="F8" s="37"/>
    </row>
    <row r="9" spans="1:9" ht="23.5" customHeight="1">
      <c r="A9" s="31">
        <v>4</v>
      </c>
      <c r="B9" s="31">
        <v>12216</v>
      </c>
      <c r="C9" s="30" t="s">
        <v>2</v>
      </c>
      <c r="D9" s="30" t="s">
        <v>84</v>
      </c>
      <c r="E9" s="39" t="s">
        <v>85</v>
      </c>
      <c r="F9" s="37"/>
    </row>
    <row r="10" spans="1:9" ht="23.5" customHeight="1">
      <c r="A10" s="31">
        <v>5</v>
      </c>
      <c r="B10" s="31">
        <v>12217</v>
      </c>
      <c r="C10" s="30" t="s">
        <v>2</v>
      </c>
      <c r="D10" s="30" t="s">
        <v>86</v>
      </c>
      <c r="E10" s="39" t="s">
        <v>87</v>
      </c>
      <c r="F10" s="37"/>
    </row>
    <row r="11" spans="1:9" ht="23.5" customHeight="1">
      <c r="A11" s="31">
        <v>6</v>
      </c>
      <c r="B11" s="31">
        <v>12218</v>
      </c>
      <c r="C11" s="30" t="s">
        <v>2</v>
      </c>
      <c r="D11" s="30" t="s">
        <v>88</v>
      </c>
      <c r="E11" s="39" t="s">
        <v>89</v>
      </c>
      <c r="F11" s="37"/>
    </row>
    <row r="12" spans="1:9" ht="23.5" customHeight="1">
      <c r="A12" s="31">
        <v>7</v>
      </c>
      <c r="B12" s="31">
        <v>12219</v>
      </c>
      <c r="C12" s="30" t="s">
        <v>2</v>
      </c>
      <c r="D12" s="30" t="s">
        <v>90</v>
      </c>
      <c r="E12" s="39" t="s">
        <v>91</v>
      </c>
      <c r="F12" s="37"/>
    </row>
    <row r="13" spans="1:9" ht="23.5" customHeight="1">
      <c r="A13" s="31">
        <v>8</v>
      </c>
      <c r="B13" s="31">
        <v>12220</v>
      </c>
      <c r="C13" s="111" t="s">
        <v>2</v>
      </c>
      <c r="D13" s="111" t="s">
        <v>5</v>
      </c>
      <c r="E13" s="141" t="s">
        <v>92</v>
      </c>
      <c r="F13" s="168"/>
    </row>
    <row r="14" spans="1:9" ht="23.5" customHeight="1">
      <c r="A14" s="31">
        <v>9</v>
      </c>
      <c r="B14" s="31">
        <v>12221</v>
      </c>
      <c r="C14" s="30" t="s">
        <v>2</v>
      </c>
      <c r="D14" s="30" t="s">
        <v>93</v>
      </c>
      <c r="E14" s="39" t="s">
        <v>6</v>
      </c>
      <c r="F14" s="22"/>
    </row>
    <row r="15" spans="1:9" ht="23.5" customHeight="1">
      <c r="A15" s="31">
        <v>10</v>
      </c>
      <c r="B15" s="31">
        <v>12222</v>
      </c>
      <c r="C15" s="30" t="s">
        <v>2</v>
      </c>
      <c r="D15" s="30" t="s">
        <v>94</v>
      </c>
      <c r="E15" s="39" t="s">
        <v>7</v>
      </c>
      <c r="F15" s="37"/>
    </row>
    <row r="16" spans="1:9" ht="23.5" customHeight="1">
      <c r="A16" s="31">
        <v>11</v>
      </c>
      <c r="B16" s="31">
        <v>12223</v>
      </c>
      <c r="C16" s="30" t="s">
        <v>2</v>
      </c>
      <c r="D16" s="30" t="s">
        <v>95</v>
      </c>
      <c r="E16" s="39" t="s">
        <v>96</v>
      </c>
      <c r="F16" s="22"/>
    </row>
    <row r="17" spans="1:6" ht="23.5" customHeight="1">
      <c r="A17" s="31">
        <v>12</v>
      </c>
      <c r="B17" s="31">
        <v>12224</v>
      </c>
      <c r="C17" s="30" t="s">
        <v>2</v>
      </c>
      <c r="D17" s="30" t="s">
        <v>97</v>
      </c>
      <c r="E17" s="39" t="s">
        <v>56</v>
      </c>
      <c r="F17" s="22"/>
    </row>
    <row r="18" spans="1:6" ht="23.5" customHeight="1">
      <c r="A18" s="31">
        <v>13</v>
      </c>
      <c r="B18" s="31">
        <v>12225</v>
      </c>
      <c r="C18" s="30" t="s">
        <v>2</v>
      </c>
      <c r="D18" s="30" t="s">
        <v>98</v>
      </c>
      <c r="E18" s="39" t="s">
        <v>99</v>
      </c>
      <c r="F18" s="22"/>
    </row>
    <row r="19" spans="1:6" ht="23.5" customHeight="1">
      <c r="A19" s="31">
        <v>14</v>
      </c>
      <c r="B19" s="31">
        <v>12226</v>
      </c>
      <c r="C19" s="30" t="s">
        <v>2</v>
      </c>
      <c r="D19" s="30" t="s">
        <v>100</v>
      </c>
      <c r="E19" s="39" t="s">
        <v>101</v>
      </c>
      <c r="F19" s="22"/>
    </row>
    <row r="20" spans="1:6" ht="23.5" customHeight="1">
      <c r="A20" s="31">
        <v>15</v>
      </c>
      <c r="B20" s="31">
        <v>12227</v>
      </c>
      <c r="C20" s="44" t="s">
        <v>2</v>
      </c>
      <c r="D20" s="44" t="s">
        <v>102</v>
      </c>
      <c r="E20" s="45" t="s">
        <v>103</v>
      </c>
      <c r="F20" s="37"/>
    </row>
    <row r="21" spans="1:6" ht="23.5" customHeight="1">
      <c r="A21" s="31">
        <v>16</v>
      </c>
      <c r="B21" s="31">
        <v>12228</v>
      </c>
      <c r="C21" s="40" t="s">
        <v>2</v>
      </c>
      <c r="D21" s="40" t="s">
        <v>104</v>
      </c>
      <c r="E21" s="41" t="s">
        <v>105</v>
      </c>
      <c r="F21" s="22"/>
    </row>
    <row r="22" spans="1:6" ht="23.5" customHeight="1">
      <c r="A22" s="31">
        <v>17</v>
      </c>
      <c r="B22" s="31">
        <v>12229</v>
      </c>
      <c r="C22" s="30" t="s">
        <v>2</v>
      </c>
      <c r="D22" s="30" t="s">
        <v>106</v>
      </c>
      <c r="E22" s="39" t="s">
        <v>107</v>
      </c>
      <c r="F22" s="22"/>
    </row>
    <row r="23" spans="1:6" ht="23.5" customHeight="1">
      <c r="A23" s="31">
        <v>18</v>
      </c>
      <c r="B23" s="31">
        <v>12230</v>
      </c>
      <c r="C23" s="76" t="s">
        <v>2</v>
      </c>
      <c r="D23" s="67" t="s">
        <v>108</v>
      </c>
      <c r="E23" s="72" t="s">
        <v>503</v>
      </c>
      <c r="F23" s="37"/>
    </row>
    <row r="24" spans="1:6" ht="23.5" customHeight="1">
      <c r="A24" s="31">
        <v>19</v>
      </c>
      <c r="B24" s="31">
        <v>12231</v>
      </c>
      <c r="C24" s="152" t="s">
        <v>2</v>
      </c>
      <c r="D24" s="152" t="s">
        <v>109</v>
      </c>
      <c r="E24" s="153" t="s">
        <v>110</v>
      </c>
      <c r="F24" s="37"/>
    </row>
    <row r="25" spans="1:6" ht="23.5" customHeight="1" thickBot="1">
      <c r="A25" s="104">
        <v>20</v>
      </c>
      <c r="B25" s="104">
        <v>12232</v>
      </c>
      <c r="C25" s="124" t="s">
        <v>2</v>
      </c>
      <c r="D25" s="124" t="s">
        <v>111</v>
      </c>
      <c r="E25" s="125" t="s">
        <v>112</v>
      </c>
      <c r="F25" s="118"/>
    </row>
    <row r="26" spans="1:6" ht="23.5" customHeight="1">
      <c r="A26" s="103">
        <v>21</v>
      </c>
      <c r="B26" s="103">
        <v>12233</v>
      </c>
      <c r="C26" s="35" t="s">
        <v>1</v>
      </c>
      <c r="D26" s="35" t="s">
        <v>14</v>
      </c>
      <c r="E26" s="36" t="s">
        <v>113</v>
      </c>
      <c r="F26" s="122"/>
    </row>
    <row r="27" spans="1:6" ht="23.5" customHeight="1">
      <c r="A27" s="31">
        <v>22</v>
      </c>
      <c r="B27" s="31">
        <v>12234</v>
      </c>
      <c r="C27" s="40" t="s">
        <v>1</v>
      </c>
      <c r="D27" s="40" t="s">
        <v>114</v>
      </c>
      <c r="E27" s="41" t="s">
        <v>19</v>
      </c>
      <c r="F27" s="37"/>
    </row>
    <row r="28" spans="1:6" ht="23.5" customHeight="1">
      <c r="A28" s="31">
        <v>23</v>
      </c>
      <c r="B28" s="31">
        <v>12235</v>
      </c>
      <c r="C28" s="30" t="s">
        <v>1</v>
      </c>
      <c r="D28" s="30" t="s">
        <v>115</v>
      </c>
      <c r="E28" s="39" t="s">
        <v>116</v>
      </c>
      <c r="F28" s="22"/>
    </row>
    <row r="29" spans="1:6" ht="23.5" customHeight="1">
      <c r="A29" s="31">
        <v>24</v>
      </c>
      <c r="B29" s="31">
        <v>12236</v>
      </c>
      <c r="C29" s="30" t="s">
        <v>1</v>
      </c>
      <c r="D29" s="30" t="s">
        <v>117</v>
      </c>
      <c r="E29" s="39" t="s">
        <v>11</v>
      </c>
      <c r="F29" s="37"/>
    </row>
    <row r="30" spans="1:6" ht="23.5" customHeight="1">
      <c r="A30" s="31">
        <v>25</v>
      </c>
      <c r="B30" s="31">
        <v>12237</v>
      </c>
      <c r="C30" s="30" t="s">
        <v>1</v>
      </c>
      <c r="D30" s="30" t="s">
        <v>10</v>
      </c>
      <c r="E30" s="39" t="s">
        <v>118</v>
      </c>
      <c r="F30" s="22"/>
    </row>
    <row r="31" spans="1:6" ht="23.5" customHeight="1">
      <c r="A31" s="31">
        <v>26</v>
      </c>
      <c r="B31" s="31">
        <v>12238</v>
      </c>
      <c r="C31" s="110" t="s">
        <v>1</v>
      </c>
      <c r="D31" s="138" t="s">
        <v>119</v>
      </c>
      <c r="E31" s="139" t="s">
        <v>120</v>
      </c>
      <c r="F31" s="169"/>
    </row>
    <row r="32" spans="1:6" ht="23.5" customHeight="1">
      <c r="A32" s="31">
        <v>27</v>
      </c>
      <c r="B32" s="31">
        <v>12239</v>
      </c>
      <c r="C32" s="46" t="s">
        <v>1</v>
      </c>
      <c r="D32" s="46" t="s">
        <v>121</v>
      </c>
      <c r="E32" s="47" t="s">
        <v>122</v>
      </c>
      <c r="F32" s="37"/>
    </row>
  </sheetData>
  <sortState xmlns:xlrd2="http://schemas.microsoft.com/office/spreadsheetml/2017/richdata2" ref="A6:I32">
    <sortCondition ref="C6:C32"/>
    <sortCondition ref="D6:D32"/>
  </sortState>
  <mergeCells count="5">
    <mergeCell ref="A1:F1"/>
    <mergeCell ref="A2:F2"/>
    <mergeCell ref="A3:F3"/>
    <mergeCell ref="C5:E5"/>
    <mergeCell ref="A4:F4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1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4.26953125" style="115" bestFit="1" customWidth="1"/>
    <col min="4" max="4" width="13.54296875" style="112" customWidth="1"/>
    <col min="5" max="5" width="14.36328125" style="112" customWidth="1"/>
    <col min="6" max="6" width="53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795</v>
      </c>
      <c r="B2" s="218"/>
      <c r="C2" s="218"/>
      <c r="D2" s="218"/>
      <c r="E2" s="218"/>
      <c r="F2" s="218"/>
    </row>
    <row r="3" spans="1:9" s="55" customFormat="1" ht="20.149999999999999" customHeight="1">
      <c r="A3" s="226" t="s">
        <v>21</v>
      </c>
      <c r="B3" s="226"/>
      <c r="C3" s="226"/>
      <c r="D3" s="226"/>
      <c r="E3" s="226"/>
      <c r="F3" s="226"/>
    </row>
    <row r="4" spans="1:9" s="55" customFormat="1" ht="20.149999999999999" customHeight="1">
      <c r="A4" s="222" t="s">
        <v>783</v>
      </c>
      <c r="B4" s="222"/>
      <c r="C4" s="222"/>
      <c r="D4" s="222"/>
      <c r="E4" s="222"/>
      <c r="F4" s="222"/>
    </row>
    <row r="5" spans="1:9" s="58" customFormat="1" ht="41">
      <c r="A5" s="56" t="s">
        <v>24</v>
      </c>
      <c r="B5" s="57" t="s">
        <v>25</v>
      </c>
      <c r="C5" s="223" t="s">
        <v>26</v>
      </c>
      <c r="D5" s="224"/>
      <c r="E5" s="225"/>
      <c r="F5" s="56" t="s">
        <v>0</v>
      </c>
    </row>
    <row r="6" spans="1:9" ht="24.5" customHeight="1">
      <c r="A6" s="31">
        <v>1</v>
      </c>
      <c r="B6" s="31">
        <v>12240</v>
      </c>
      <c r="C6" s="154" t="s">
        <v>2</v>
      </c>
      <c r="D6" s="155" t="s">
        <v>123</v>
      </c>
      <c r="E6" s="156" t="s">
        <v>124</v>
      </c>
      <c r="F6" s="66"/>
    </row>
    <row r="7" spans="1:9" ht="24.5" customHeight="1">
      <c r="A7" s="31">
        <v>2</v>
      </c>
      <c r="B7" s="31">
        <v>12241</v>
      </c>
      <c r="C7" s="30" t="s">
        <v>2</v>
      </c>
      <c r="D7" s="30" t="s">
        <v>125</v>
      </c>
      <c r="E7" s="39" t="s">
        <v>126</v>
      </c>
      <c r="F7" s="22"/>
    </row>
    <row r="8" spans="1:9" ht="24.5" customHeight="1">
      <c r="A8" s="31">
        <v>3</v>
      </c>
      <c r="B8" s="31">
        <v>12242</v>
      </c>
      <c r="C8" s="30" t="s">
        <v>2</v>
      </c>
      <c r="D8" s="30" t="s">
        <v>127</v>
      </c>
      <c r="E8" s="39" t="s">
        <v>128</v>
      </c>
      <c r="F8" s="37"/>
    </row>
    <row r="9" spans="1:9" ht="24.5" customHeight="1">
      <c r="A9" s="31">
        <v>4</v>
      </c>
      <c r="B9" s="31">
        <v>12243</v>
      </c>
      <c r="C9" s="30" t="s">
        <v>2</v>
      </c>
      <c r="D9" s="30" t="s">
        <v>129</v>
      </c>
      <c r="E9" s="39" t="s">
        <v>130</v>
      </c>
      <c r="F9" s="37"/>
    </row>
    <row r="10" spans="1:9" ht="24.5" customHeight="1">
      <c r="A10" s="31">
        <v>5</v>
      </c>
      <c r="B10" s="31">
        <v>12244</v>
      </c>
      <c r="C10" s="30" t="s">
        <v>2</v>
      </c>
      <c r="D10" s="30" t="s">
        <v>41</v>
      </c>
      <c r="E10" s="39" t="s">
        <v>131</v>
      </c>
      <c r="F10" s="37"/>
    </row>
    <row r="11" spans="1:9" ht="24.5" customHeight="1">
      <c r="A11" s="31">
        <v>6</v>
      </c>
      <c r="B11" s="31">
        <v>12245</v>
      </c>
      <c r="C11" s="30" t="s">
        <v>2</v>
      </c>
      <c r="D11" s="30" t="s">
        <v>132</v>
      </c>
      <c r="E11" s="39" t="s">
        <v>133</v>
      </c>
      <c r="F11" s="37"/>
    </row>
    <row r="12" spans="1:9" ht="24.5" customHeight="1">
      <c r="A12" s="31">
        <v>7</v>
      </c>
      <c r="B12" s="31">
        <v>12246</v>
      </c>
      <c r="C12" s="30" t="s">
        <v>2</v>
      </c>
      <c r="D12" s="30" t="s">
        <v>134</v>
      </c>
      <c r="E12" s="39" t="s">
        <v>135</v>
      </c>
      <c r="F12" s="22"/>
    </row>
    <row r="13" spans="1:9" ht="24.5" customHeight="1">
      <c r="A13" s="31">
        <v>8</v>
      </c>
      <c r="B13" s="31">
        <v>12247</v>
      </c>
      <c r="C13" s="40" t="s">
        <v>2</v>
      </c>
      <c r="D13" s="40" t="s">
        <v>136</v>
      </c>
      <c r="E13" s="41" t="s">
        <v>137</v>
      </c>
      <c r="F13" s="37"/>
    </row>
    <row r="14" spans="1:9" ht="24.5" customHeight="1">
      <c r="A14" s="31">
        <v>9</v>
      </c>
      <c r="B14" s="31">
        <v>12248</v>
      </c>
      <c r="C14" s="40" t="s">
        <v>2</v>
      </c>
      <c r="D14" s="40" t="s">
        <v>138</v>
      </c>
      <c r="E14" s="41" t="s">
        <v>139</v>
      </c>
      <c r="F14" s="22"/>
    </row>
    <row r="15" spans="1:9" ht="24.5" customHeight="1">
      <c r="A15" s="31">
        <v>10</v>
      </c>
      <c r="B15" s="31">
        <v>12249</v>
      </c>
      <c r="C15" s="30" t="s">
        <v>2</v>
      </c>
      <c r="D15" s="30" t="s">
        <v>140</v>
      </c>
      <c r="E15" s="39" t="s">
        <v>141</v>
      </c>
      <c r="F15" s="22"/>
    </row>
    <row r="16" spans="1:9" ht="24.5" customHeight="1">
      <c r="A16" s="31">
        <v>11</v>
      </c>
      <c r="B16" s="31">
        <v>12250</v>
      </c>
      <c r="C16" s="30" t="s">
        <v>2</v>
      </c>
      <c r="D16" s="30" t="s">
        <v>27</v>
      </c>
      <c r="E16" s="39" t="s">
        <v>142</v>
      </c>
      <c r="F16" s="22"/>
    </row>
    <row r="17" spans="1:6" ht="24.5" customHeight="1">
      <c r="A17" s="31">
        <v>12</v>
      </c>
      <c r="B17" s="31">
        <v>12251</v>
      </c>
      <c r="C17" s="30" t="s">
        <v>2</v>
      </c>
      <c r="D17" s="30" t="s">
        <v>13</v>
      </c>
      <c r="E17" s="39" t="s">
        <v>143</v>
      </c>
      <c r="F17" s="37"/>
    </row>
    <row r="18" spans="1:6" ht="24.5" customHeight="1">
      <c r="A18" s="31">
        <v>13</v>
      </c>
      <c r="B18" s="31">
        <v>12252</v>
      </c>
      <c r="C18" s="30" t="s">
        <v>2</v>
      </c>
      <c r="D18" s="30" t="s">
        <v>144</v>
      </c>
      <c r="E18" s="39" t="s">
        <v>145</v>
      </c>
      <c r="F18" s="22"/>
    </row>
    <row r="19" spans="1:6" ht="24.5" customHeight="1">
      <c r="A19" s="31">
        <v>14</v>
      </c>
      <c r="B19" s="31">
        <v>12253</v>
      </c>
      <c r="C19" s="30" t="s">
        <v>2</v>
      </c>
      <c r="D19" s="30" t="s">
        <v>12</v>
      </c>
      <c r="E19" s="39" t="s">
        <v>146</v>
      </c>
      <c r="F19" s="22"/>
    </row>
    <row r="20" spans="1:6" ht="24.5" customHeight="1">
      <c r="A20" s="31">
        <v>15</v>
      </c>
      <c r="B20" s="31">
        <v>12254</v>
      </c>
      <c r="C20" s="30" t="s">
        <v>2</v>
      </c>
      <c r="D20" s="30" t="s">
        <v>147</v>
      </c>
      <c r="E20" s="39" t="s">
        <v>148</v>
      </c>
      <c r="F20" s="22"/>
    </row>
    <row r="21" spans="1:6" ht="24.5" customHeight="1">
      <c r="A21" s="31">
        <v>16</v>
      </c>
      <c r="B21" s="31">
        <v>12255</v>
      </c>
      <c r="C21" s="30" t="s">
        <v>2</v>
      </c>
      <c r="D21" s="30" t="s">
        <v>149</v>
      </c>
      <c r="E21" s="39" t="s">
        <v>150</v>
      </c>
      <c r="F21" s="22"/>
    </row>
    <row r="22" spans="1:6" ht="24.5" customHeight="1">
      <c r="A22" s="31">
        <v>17</v>
      </c>
      <c r="B22" s="31">
        <v>12256</v>
      </c>
      <c r="C22" s="67" t="s">
        <v>2</v>
      </c>
      <c r="D22" s="67" t="s">
        <v>151</v>
      </c>
      <c r="E22" s="67" t="s">
        <v>152</v>
      </c>
      <c r="F22" s="37"/>
    </row>
    <row r="23" spans="1:6" ht="24.5" customHeight="1">
      <c r="A23" s="31">
        <v>18</v>
      </c>
      <c r="B23" s="31">
        <v>12257</v>
      </c>
      <c r="C23" s="77" t="s">
        <v>2</v>
      </c>
      <c r="D23" s="48" t="s">
        <v>153</v>
      </c>
      <c r="E23" s="78" t="s">
        <v>22</v>
      </c>
      <c r="F23" s="37"/>
    </row>
    <row r="24" spans="1:6" ht="24.5" customHeight="1">
      <c r="A24" s="31">
        <v>19</v>
      </c>
      <c r="B24" s="31">
        <v>12258</v>
      </c>
      <c r="C24" s="35" t="s">
        <v>2</v>
      </c>
      <c r="D24" s="35" t="s">
        <v>154</v>
      </c>
      <c r="E24" s="36" t="s">
        <v>155</v>
      </c>
      <c r="F24" s="121"/>
    </row>
    <row r="25" spans="1:6" ht="24.5" customHeight="1">
      <c r="A25" s="31">
        <v>20</v>
      </c>
      <c r="B25" s="31">
        <v>12259</v>
      </c>
      <c r="C25" s="30" t="s">
        <v>2</v>
      </c>
      <c r="D25" s="30" t="s">
        <v>156</v>
      </c>
      <c r="E25" s="39" t="s">
        <v>157</v>
      </c>
      <c r="F25" s="22"/>
    </row>
    <row r="26" spans="1:6" ht="24.5" customHeight="1">
      <c r="A26" s="31">
        <v>21</v>
      </c>
      <c r="B26" s="31">
        <v>12260</v>
      </c>
      <c r="C26" s="30" t="s">
        <v>2</v>
      </c>
      <c r="D26" s="30" t="s">
        <v>158</v>
      </c>
      <c r="E26" s="39" t="s">
        <v>159</v>
      </c>
      <c r="F26" s="37"/>
    </row>
    <row r="27" spans="1:6" ht="24.5" customHeight="1">
      <c r="A27" s="31">
        <v>22</v>
      </c>
      <c r="B27" s="31">
        <v>12261</v>
      </c>
      <c r="C27" s="30" t="s">
        <v>2</v>
      </c>
      <c r="D27" s="30" t="s">
        <v>160</v>
      </c>
      <c r="E27" s="39" t="s">
        <v>161</v>
      </c>
      <c r="F27" s="37"/>
    </row>
    <row r="28" spans="1:6" ht="24.5" customHeight="1" thickBot="1">
      <c r="A28" s="104">
        <v>23</v>
      </c>
      <c r="B28" s="104">
        <v>12262</v>
      </c>
      <c r="C28" s="157" t="s">
        <v>2</v>
      </c>
      <c r="D28" s="157" t="s">
        <v>162</v>
      </c>
      <c r="E28" s="158" t="s">
        <v>163</v>
      </c>
      <c r="F28" s="118"/>
    </row>
    <row r="29" spans="1:6" ht="24.5" customHeight="1">
      <c r="A29" s="103">
        <v>24</v>
      </c>
      <c r="B29" s="103">
        <v>12263</v>
      </c>
      <c r="C29" s="35" t="s">
        <v>1</v>
      </c>
      <c r="D29" s="35" t="s">
        <v>164</v>
      </c>
      <c r="E29" s="36" t="s">
        <v>165</v>
      </c>
      <c r="F29" s="122"/>
    </row>
    <row r="30" spans="1:6" ht="24.5" customHeight="1">
      <c r="A30" s="31">
        <v>25</v>
      </c>
      <c r="B30" s="31">
        <v>12264</v>
      </c>
      <c r="C30" s="30" t="s">
        <v>1</v>
      </c>
      <c r="D30" s="30" t="s">
        <v>166</v>
      </c>
      <c r="E30" s="39" t="s">
        <v>167</v>
      </c>
      <c r="F30" s="37"/>
    </row>
    <row r="31" spans="1:6" ht="24.5" customHeight="1">
      <c r="A31" s="31">
        <v>26</v>
      </c>
      <c r="B31" s="31">
        <v>12265</v>
      </c>
      <c r="C31" s="30" t="s">
        <v>1</v>
      </c>
      <c r="D31" s="30" t="s">
        <v>168</v>
      </c>
      <c r="E31" s="39" t="s">
        <v>169</v>
      </c>
      <c r="F31" s="22"/>
    </row>
  </sheetData>
  <sortState xmlns:xlrd2="http://schemas.microsoft.com/office/spreadsheetml/2017/richdata2" ref="A6:I31">
    <sortCondition ref="C6:C31"/>
    <sortCondition ref="D6:D31"/>
  </sortState>
  <mergeCells count="5">
    <mergeCell ref="A1:F1"/>
    <mergeCell ref="A2:F2"/>
    <mergeCell ref="A3:F3"/>
    <mergeCell ref="C5:E5"/>
    <mergeCell ref="A4:F4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1"/>
  <sheetViews>
    <sheetView showGridLines="0" workbookViewId="0">
      <selection activeCell="A2" sqref="A2:F2"/>
    </sheetView>
  </sheetViews>
  <sheetFormatPr defaultColWidth="9.1796875" defaultRowHeight="20.149999999999999" customHeight="1"/>
  <cols>
    <col min="1" max="1" width="5.26953125" style="63" customWidth="1"/>
    <col min="2" max="2" width="12.81640625" style="24" customWidth="1"/>
    <col min="3" max="3" width="4.54296875" style="89" bestFit="1" customWidth="1"/>
    <col min="4" max="5" width="13.54296875" style="50" customWidth="1"/>
    <col min="6" max="6" width="53" style="24" customWidth="1"/>
    <col min="7" max="16384" width="9.1796875" style="50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796</v>
      </c>
      <c r="B2" s="218"/>
      <c r="C2" s="218"/>
      <c r="D2" s="218"/>
      <c r="E2" s="218"/>
      <c r="F2" s="218"/>
    </row>
    <row r="3" spans="1:9" s="91" customFormat="1" ht="20.149999999999999" customHeight="1">
      <c r="A3" s="226" t="s">
        <v>28</v>
      </c>
      <c r="B3" s="226"/>
      <c r="C3" s="226"/>
      <c r="D3" s="226"/>
      <c r="E3" s="226"/>
      <c r="F3" s="226"/>
    </row>
    <row r="4" spans="1:9" s="55" customFormat="1" ht="20.149999999999999" customHeight="1">
      <c r="A4" s="222" t="s">
        <v>756</v>
      </c>
      <c r="B4" s="222"/>
      <c r="C4" s="222"/>
      <c r="D4" s="222"/>
      <c r="E4" s="222"/>
      <c r="F4" s="222"/>
    </row>
    <row r="5" spans="1:9" s="61" customFormat="1" ht="41">
      <c r="A5" s="56" t="s">
        <v>24</v>
      </c>
      <c r="B5" s="57" t="s">
        <v>25</v>
      </c>
      <c r="C5" s="227" t="s">
        <v>18</v>
      </c>
      <c r="D5" s="227"/>
      <c r="E5" s="227"/>
      <c r="F5" s="60" t="s">
        <v>0</v>
      </c>
    </row>
    <row r="6" spans="1:9" ht="24.5" customHeight="1">
      <c r="A6" s="32">
        <v>1</v>
      </c>
      <c r="B6" s="33">
        <v>12266</v>
      </c>
      <c r="C6" s="34" t="s">
        <v>2</v>
      </c>
      <c r="D6" s="35" t="s">
        <v>170</v>
      </c>
      <c r="E6" s="36" t="s">
        <v>171</v>
      </c>
      <c r="F6" s="37"/>
    </row>
    <row r="7" spans="1:9" ht="24.5" customHeight="1">
      <c r="A7" s="32">
        <v>2</v>
      </c>
      <c r="B7" s="33">
        <v>12267</v>
      </c>
      <c r="C7" s="30" t="s">
        <v>2</v>
      </c>
      <c r="D7" s="30" t="s">
        <v>172</v>
      </c>
      <c r="E7" s="39" t="s">
        <v>173</v>
      </c>
      <c r="F7" s="37"/>
    </row>
    <row r="8" spans="1:9" ht="24.5" customHeight="1">
      <c r="A8" s="32">
        <v>3</v>
      </c>
      <c r="B8" s="33">
        <v>12268</v>
      </c>
      <c r="C8" s="30" t="s">
        <v>2</v>
      </c>
      <c r="D8" s="30" t="s">
        <v>174</v>
      </c>
      <c r="E8" s="39" t="s">
        <v>175</v>
      </c>
      <c r="F8" s="37"/>
    </row>
    <row r="9" spans="1:9" ht="24.5" customHeight="1">
      <c r="A9" s="32">
        <v>4</v>
      </c>
      <c r="B9" s="33">
        <v>12269</v>
      </c>
      <c r="C9" s="40" t="s">
        <v>2</v>
      </c>
      <c r="D9" s="40" t="s">
        <v>176</v>
      </c>
      <c r="E9" s="41" t="s">
        <v>177</v>
      </c>
      <c r="F9" s="37"/>
    </row>
    <row r="10" spans="1:9" ht="24.5" customHeight="1">
      <c r="A10" s="32">
        <v>5</v>
      </c>
      <c r="B10" s="33">
        <v>12270</v>
      </c>
      <c r="C10" s="30" t="s">
        <v>2</v>
      </c>
      <c r="D10" s="30" t="s">
        <v>178</v>
      </c>
      <c r="E10" s="39" t="s">
        <v>9</v>
      </c>
      <c r="F10" s="37"/>
    </row>
    <row r="11" spans="1:9" ht="24.5" customHeight="1">
      <c r="A11" s="32">
        <v>6</v>
      </c>
      <c r="B11" s="33">
        <v>12271</v>
      </c>
      <c r="C11" s="30" t="s">
        <v>2</v>
      </c>
      <c r="D11" s="30" t="s">
        <v>179</v>
      </c>
      <c r="E11" s="39" t="s">
        <v>180</v>
      </c>
      <c r="F11" s="37"/>
    </row>
    <row r="12" spans="1:9" ht="24.5" customHeight="1">
      <c r="A12" s="32">
        <v>7</v>
      </c>
      <c r="B12" s="33">
        <v>12272</v>
      </c>
      <c r="C12" s="30" t="s">
        <v>2</v>
      </c>
      <c r="D12" s="30" t="s">
        <v>181</v>
      </c>
      <c r="E12" s="39" t="s">
        <v>182</v>
      </c>
      <c r="F12" s="37"/>
    </row>
    <row r="13" spans="1:9" ht="24.5" customHeight="1">
      <c r="A13" s="32">
        <v>8</v>
      </c>
      <c r="B13" s="33">
        <v>12273</v>
      </c>
      <c r="C13" s="30" t="s">
        <v>2</v>
      </c>
      <c r="D13" s="30" t="s">
        <v>4</v>
      </c>
      <c r="E13" s="39" t="s">
        <v>183</v>
      </c>
      <c r="F13" s="37"/>
    </row>
    <row r="14" spans="1:9" ht="24.5" customHeight="1">
      <c r="A14" s="32">
        <v>9</v>
      </c>
      <c r="B14" s="33">
        <v>12274</v>
      </c>
      <c r="C14" s="30" t="s">
        <v>2</v>
      </c>
      <c r="D14" s="30" t="s">
        <v>184</v>
      </c>
      <c r="E14" s="39" t="s">
        <v>185</v>
      </c>
      <c r="F14" s="37"/>
    </row>
    <row r="15" spans="1:9" ht="24.5" customHeight="1">
      <c r="A15" s="32">
        <v>10</v>
      </c>
      <c r="B15" s="33">
        <v>12275</v>
      </c>
      <c r="C15" s="30" t="s">
        <v>2</v>
      </c>
      <c r="D15" s="30" t="s">
        <v>186</v>
      </c>
      <c r="E15" s="39" t="s">
        <v>187</v>
      </c>
      <c r="F15" s="37"/>
    </row>
    <row r="16" spans="1:9" ht="24.5" customHeight="1">
      <c r="A16" s="32">
        <v>11</v>
      </c>
      <c r="B16" s="33">
        <v>12276</v>
      </c>
      <c r="C16" s="30" t="s">
        <v>2</v>
      </c>
      <c r="D16" s="30" t="s">
        <v>188</v>
      </c>
      <c r="E16" s="39" t="s">
        <v>189</v>
      </c>
      <c r="F16" s="37"/>
    </row>
    <row r="17" spans="1:9" ht="24.5" customHeight="1">
      <c r="A17" s="32">
        <v>12</v>
      </c>
      <c r="B17" s="33">
        <v>12277</v>
      </c>
      <c r="C17" s="30" t="s">
        <v>2</v>
      </c>
      <c r="D17" s="30" t="s">
        <v>190</v>
      </c>
      <c r="E17" s="39" t="s">
        <v>191</v>
      </c>
      <c r="F17" s="37"/>
    </row>
    <row r="18" spans="1:9" ht="24.5" customHeight="1">
      <c r="A18" s="32">
        <v>13</v>
      </c>
      <c r="B18" s="33">
        <v>12278</v>
      </c>
      <c r="C18" s="30" t="s">
        <v>2</v>
      </c>
      <c r="D18" s="30" t="s">
        <v>192</v>
      </c>
      <c r="E18" s="39" t="s">
        <v>193</v>
      </c>
      <c r="F18" s="37"/>
    </row>
    <row r="19" spans="1:9" ht="24.5" customHeight="1" thickBot="1">
      <c r="A19" s="201">
        <v>14</v>
      </c>
      <c r="B19" s="126">
        <v>12279</v>
      </c>
      <c r="C19" s="124" t="s">
        <v>2</v>
      </c>
      <c r="D19" s="124" t="s">
        <v>194</v>
      </c>
      <c r="E19" s="125" t="s">
        <v>195</v>
      </c>
      <c r="F19" s="123"/>
    </row>
    <row r="20" spans="1:9" ht="24.5" customHeight="1">
      <c r="A20" s="32">
        <v>15</v>
      </c>
      <c r="B20" s="33">
        <v>12280</v>
      </c>
      <c r="C20" s="35" t="s">
        <v>1</v>
      </c>
      <c r="D20" s="35" t="s">
        <v>196</v>
      </c>
      <c r="E20" s="36" t="s">
        <v>197</v>
      </c>
      <c r="F20" s="121"/>
    </row>
    <row r="21" spans="1:9" ht="24.5" customHeight="1">
      <c r="A21" s="32">
        <v>16</v>
      </c>
      <c r="B21" s="33">
        <v>12281</v>
      </c>
      <c r="C21" s="30" t="s">
        <v>1</v>
      </c>
      <c r="D21" s="30" t="s">
        <v>198</v>
      </c>
      <c r="E21" s="39" t="s">
        <v>199</v>
      </c>
      <c r="F21" s="147"/>
      <c r="G21" s="49"/>
      <c r="H21" s="49"/>
      <c r="I21" s="49"/>
    </row>
    <row r="22" spans="1:9" ht="24.5" customHeight="1">
      <c r="A22" s="32">
        <v>17</v>
      </c>
      <c r="B22" s="33">
        <v>12282</v>
      </c>
      <c r="C22" s="46" t="s">
        <v>8</v>
      </c>
      <c r="D22" s="46" t="s">
        <v>200</v>
      </c>
      <c r="E22" s="47" t="s">
        <v>201</v>
      </c>
      <c r="F22" s="37"/>
    </row>
    <row r="23" spans="1:9" ht="24.5" customHeight="1">
      <c r="A23" s="32">
        <v>18</v>
      </c>
      <c r="B23" s="33">
        <v>12283</v>
      </c>
      <c r="C23" s="35" t="s">
        <v>1</v>
      </c>
      <c r="D23" s="35" t="s">
        <v>202</v>
      </c>
      <c r="E23" s="36" t="s">
        <v>203</v>
      </c>
      <c r="F23" s="121"/>
    </row>
    <row r="24" spans="1:9" ht="24.5" customHeight="1">
      <c r="A24" s="32">
        <v>19</v>
      </c>
      <c r="B24" s="33">
        <v>12284</v>
      </c>
      <c r="C24" s="42" t="s">
        <v>1</v>
      </c>
      <c r="D24" s="42" t="s">
        <v>204</v>
      </c>
      <c r="E24" s="43" t="s">
        <v>205</v>
      </c>
      <c r="F24" s="37"/>
    </row>
    <row r="25" spans="1:9" ht="24.5" customHeight="1">
      <c r="A25" s="32">
        <v>20</v>
      </c>
      <c r="B25" s="33">
        <v>12285</v>
      </c>
      <c r="C25" s="30" t="s">
        <v>1</v>
      </c>
      <c r="D25" s="30" t="s">
        <v>206</v>
      </c>
      <c r="E25" s="39" t="s">
        <v>207</v>
      </c>
      <c r="F25" s="37"/>
    </row>
    <row r="26" spans="1:9" ht="24.5" customHeight="1">
      <c r="A26" s="32">
        <v>21</v>
      </c>
      <c r="B26" s="33">
        <v>12286</v>
      </c>
      <c r="C26" s="30" t="s">
        <v>1</v>
      </c>
      <c r="D26" s="30" t="s">
        <v>208</v>
      </c>
      <c r="E26" s="39" t="s">
        <v>209</v>
      </c>
      <c r="F26" s="37"/>
    </row>
    <row r="27" spans="1:9" ht="24.5" customHeight="1">
      <c r="A27" s="32">
        <v>22</v>
      </c>
      <c r="B27" s="33">
        <v>12287</v>
      </c>
      <c r="C27" s="44" t="s">
        <v>1</v>
      </c>
      <c r="D27" s="44" t="s">
        <v>210</v>
      </c>
      <c r="E27" s="45" t="s">
        <v>211</v>
      </c>
      <c r="F27" s="37"/>
    </row>
    <row r="28" spans="1:9" ht="24.5" customHeight="1">
      <c r="A28" s="32">
        <v>23</v>
      </c>
      <c r="B28" s="33">
        <v>12288</v>
      </c>
      <c r="C28" s="46" t="s">
        <v>1</v>
      </c>
      <c r="D28" s="46" t="s">
        <v>212</v>
      </c>
      <c r="E28" s="47" t="s">
        <v>213</v>
      </c>
      <c r="F28" s="37"/>
    </row>
    <row r="29" spans="1:9" ht="24.5" customHeight="1">
      <c r="A29" s="32">
        <v>24</v>
      </c>
      <c r="B29" s="33">
        <v>12289</v>
      </c>
      <c r="C29" s="30" t="s">
        <v>1</v>
      </c>
      <c r="D29" s="30" t="s">
        <v>15</v>
      </c>
      <c r="E29" s="39" t="s">
        <v>214</v>
      </c>
      <c r="F29" s="37"/>
    </row>
    <row r="30" spans="1:9" ht="24.5" customHeight="1">
      <c r="A30" s="32">
        <v>25</v>
      </c>
      <c r="B30" s="33">
        <v>12290</v>
      </c>
      <c r="C30" s="79" t="s">
        <v>1</v>
      </c>
      <c r="D30" s="79" t="s">
        <v>215</v>
      </c>
      <c r="E30" s="80" t="s">
        <v>216</v>
      </c>
      <c r="F30" s="37"/>
    </row>
    <row r="31" spans="1:9" ht="24.5" customHeight="1">
      <c r="A31" s="32">
        <v>26</v>
      </c>
      <c r="B31" s="33">
        <v>12291</v>
      </c>
      <c r="C31" s="79" t="s">
        <v>1</v>
      </c>
      <c r="D31" s="68" t="s">
        <v>217</v>
      </c>
      <c r="E31" s="79" t="s">
        <v>218</v>
      </c>
      <c r="F31" s="37"/>
    </row>
  </sheetData>
  <sortState xmlns:xlrd2="http://schemas.microsoft.com/office/spreadsheetml/2017/richdata2" ref="A6:I31">
    <sortCondition ref="C6:C31"/>
    <sortCondition ref="D6:D31"/>
  </sortState>
  <mergeCells count="5">
    <mergeCell ref="A1:F1"/>
    <mergeCell ref="A2:F2"/>
    <mergeCell ref="A3:F3"/>
    <mergeCell ref="C5:E5"/>
    <mergeCell ref="A4:F4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showGridLines="0" zoomScaleNormal="100" workbookViewId="0">
      <selection activeCell="A2" sqref="A2:F2"/>
    </sheetView>
  </sheetViews>
  <sheetFormatPr defaultColWidth="9.1796875" defaultRowHeight="20.149999999999999" customHeight="1"/>
  <cols>
    <col min="1" max="1" width="4.7265625" style="50" customWidth="1"/>
    <col min="2" max="2" width="15" style="24" customWidth="1"/>
    <col min="3" max="3" width="4.54296875" style="89" bestFit="1" customWidth="1"/>
    <col min="4" max="4" width="15.54296875" style="50" customWidth="1"/>
    <col min="5" max="5" width="18.36328125" style="50" customWidth="1"/>
    <col min="6" max="6" width="48.54296875" style="24" customWidth="1"/>
    <col min="7" max="16384" width="9.1796875" style="50"/>
  </cols>
  <sheetData>
    <row r="1" spans="1:6" s="1" customFormat="1" ht="20.149999999999999" customHeight="1">
      <c r="A1" s="218" t="s">
        <v>16</v>
      </c>
      <c r="B1" s="218"/>
      <c r="C1" s="218"/>
      <c r="D1" s="218"/>
      <c r="E1" s="218"/>
      <c r="F1" s="218"/>
    </row>
    <row r="2" spans="1:6" s="55" customFormat="1" ht="20.149999999999999" customHeight="1">
      <c r="A2" s="218" t="s">
        <v>797</v>
      </c>
      <c r="B2" s="218"/>
      <c r="C2" s="218"/>
      <c r="D2" s="218"/>
      <c r="E2" s="218"/>
      <c r="F2" s="218"/>
    </row>
    <row r="3" spans="1:6" s="55" customFormat="1" ht="20.149999999999999" customHeight="1">
      <c r="A3" s="226" t="s">
        <v>23</v>
      </c>
      <c r="B3" s="226"/>
      <c r="C3" s="226"/>
      <c r="D3" s="226"/>
      <c r="E3" s="226"/>
      <c r="F3" s="226"/>
    </row>
    <row r="4" spans="1:6" s="91" customFormat="1" ht="20.5">
      <c r="A4" s="228" t="s">
        <v>757</v>
      </c>
      <c r="B4" s="222"/>
      <c r="C4" s="222"/>
      <c r="D4" s="222"/>
      <c r="E4" s="222"/>
      <c r="F4" s="222"/>
    </row>
    <row r="5" spans="1:6" ht="41">
      <c r="A5" s="56" t="s">
        <v>24</v>
      </c>
      <c r="B5" s="57" t="s">
        <v>25</v>
      </c>
      <c r="C5" s="227" t="s">
        <v>18</v>
      </c>
      <c r="D5" s="227"/>
      <c r="E5" s="227"/>
      <c r="F5" s="60" t="s">
        <v>0</v>
      </c>
    </row>
    <row r="6" spans="1:6" ht="24.5" customHeight="1">
      <c r="A6" s="32">
        <v>1</v>
      </c>
      <c r="B6" s="13">
        <v>12292</v>
      </c>
      <c r="C6" s="30" t="s">
        <v>2</v>
      </c>
      <c r="D6" s="30" t="s">
        <v>425</v>
      </c>
      <c r="E6" s="90" t="s">
        <v>426</v>
      </c>
      <c r="F6" s="37"/>
    </row>
    <row r="7" spans="1:6" ht="24.5" customHeight="1">
      <c r="A7" s="38">
        <v>2</v>
      </c>
      <c r="B7" s="13">
        <v>12293</v>
      </c>
      <c r="C7" s="40" t="s">
        <v>2</v>
      </c>
      <c r="D7" s="40" t="s">
        <v>427</v>
      </c>
      <c r="E7" s="41" t="s">
        <v>428</v>
      </c>
      <c r="F7" s="37"/>
    </row>
    <row r="8" spans="1:6" ht="24.5" customHeight="1">
      <c r="A8" s="32">
        <v>3</v>
      </c>
      <c r="B8" s="13">
        <v>12294</v>
      </c>
      <c r="C8" s="30" t="s">
        <v>2</v>
      </c>
      <c r="D8" s="30" t="s">
        <v>429</v>
      </c>
      <c r="E8" s="39" t="s">
        <v>430</v>
      </c>
      <c r="F8" s="37"/>
    </row>
    <row r="9" spans="1:6" ht="24.5" customHeight="1">
      <c r="A9" s="38">
        <v>4</v>
      </c>
      <c r="B9" s="13">
        <v>12296</v>
      </c>
      <c r="C9" s="30" t="s">
        <v>2</v>
      </c>
      <c r="D9" s="30" t="s">
        <v>431</v>
      </c>
      <c r="E9" s="39" t="s">
        <v>432</v>
      </c>
      <c r="F9" s="37"/>
    </row>
    <row r="10" spans="1:6" ht="24.5" customHeight="1">
      <c r="A10" s="32">
        <v>5</v>
      </c>
      <c r="B10" s="13">
        <v>12297</v>
      </c>
      <c r="C10" s="30" t="s">
        <v>2</v>
      </c>
      <c r="D10" s="30" t="s">
        <v>433</v>
      </c>
      <c r="E10" s="39" t="s">
        <v>703</v>
      </c>
      <c r="F10" s="37"/>
    </row>
    <row r="11" spans="1:6" ht="24.5" customHeight="1">
      <c r="A11" s="38">
        <v>6</v>
      </c>
      <c r="B11" s="13">
        <v>12298</v>
      </c>
      <c r="C11" s="30" t="s">
        <v>2</v>
      </c>
      <c r="D11" s="30" t="s">
        <v>434</v>
      </c>
      <c r="E11" s="39" t="s">
        <v>435</v>
      </c>
      <c r="F11" s="37"/>
    </row>
    <row r="12" spans="1:6" ht="24.5" customHeight="1">
      <c r="A12" s="32">
        <v>7</v>
      </c>
      <c r="B12" s="13">
        <v>12299</v>
      </c>
      <c r="C12" s="30" t="s">
        <v>2</v>
      </c>
      <c r="D12" s="30" t="s">
        <v>438</v>
      </c>
      <c r="E12" s="39" t="s">
        <v>439</v>
      </c>
      <c r="F12" s="37"/>
    </row>
    <row r="13" spans="1:6" ht="24.5" customHeight="1">
      <c r="A13" s="38">
        <v>8</v>
      </c>
      <c r="B13" s="13">
        <v>12300</v>
      </c>
      <c r="C13" s="30" t="s">
        <v>2</v>
      </c>
      <c r="D13" s="30" t="s">
        <v>440</v>
      </c>
      <c r="E13" s="39" t="s">
        <v>441</v>
      </c>
      <c r="F13" s="37"/>
    </row>
    <row r="14" spans="1:6" ht="24.5" customHeight="1">
      <c r="A14" s="32">
        <v>9</v>
      </c>
      <c r="B14" s="13">
        <v>12301</v>
      </c>
      <c r="C14" s="30" t="s">
        <v>2</v>
      </c>
      <c r="D14" s="30" t="s">
        <v>442</v>
      </c>
      <c r="E14" s="39" t="s">
        <v>443</v>
      </c>
      <c r="F14" s="37"/>
    </row>
    <row r="15" spans="1:6" ht="24.5" customHeight="1">
      <c r="A15" s="38">
        <v>10</v>
      </c>
      <c r="B15" s="13">
        <v>12302</v>
      </c>
      <c r="C15" s="64" t="s">
        <v>2</v>
      </c>
      <c r="D15" s="92" t="s">
        <v>444</v>
      </c>
      <c r="E15" s="93" t="s">
        <v>445</v>
      </c>
      <c r="F15" s="37"/>
    </row>
    <row r="16" spans="1:6" ht="24.5" customHeight="1">
      <c r="A16" s="32">
        <v>11</v>
      </c>
      <c r="B16" s="13">
        <v>12303</v>
      </c>
      <c r="C16" s="30" t="s">
        <v>2</v>
      </c>
      <c r="D16" s="30" t="s">
        <v>3</v>
      </c>
      <c r="E16" s="39" t="s">
        <v>446</v>
      </c>
      <c r="F16" s="37"/>
    </row>
    <row r="17" spans="1:6" ht="24.5" customHeight="1">
      <c r="A17" s="38">
        <v>12</v>
      </c>
      <c r="B17" s="13">
        <v>12304</v>
      </c>
      <c r="C17" s="46" t="s">
        <v>2</v>
      </c>
      <c r="D17" s="46" t="s">
        <v>436</v>
      </c>
      <c r="E17" s="47" t="s">
        <v>437</v>
      </c>
      <c r="F17" s="37"/>
    </row>
    <row r="18" spans="1:6" ht="24.5" customHeight="1">
      <c r="A18" s="32">
        <v>13</v>
      </c>
      <c r="B18" s="13">
        <v>12305</v>
      </c>
      <c r="C18" s="46" t="s">
        <v>2</v>
      </c>
      <c r="D18" s="46" t="s">
        <v>447</v>
      </c>
      <c r="E18" s="47" t="s">
        <v>448</v>
      </c>
      <c r="F18" s="37"/>
    </row>
    <row r="19" spans="1:6" ht="24.5" customHeight="1">
      <c r="A19" s="38">
        <v>14</v>
      </c>
      <c r="B19" s="13">
        <v>12306</v>
      </c>
      <c r="C19" s="46" t="s">
        <v>2</v>
      </c>
      <c r="D19" s="46" t="s">
        <v>499</v>
      </c>
      <c r="E19" s="47" t="s">
        <v>449</v>
      </c>
      <c r="F19" s="37"/>
    </row>
    <row r="20" spans="1:6" ht="24.5" customHeight="1" thickBot="1">
      <c r="A20" s="201">
        <v>15</v>
      </c>
      <c r="B20" s="215">
        <v>12458</v>
      </c>
      <c r="C20" s="124" t="s">
        <v>2</v>
      </c>
      <c r="D20" s="124" t="s">
        <v>764</v>
      </c>
      <c r="E20" s="125" t="s">
        <v>765</v>
      </c>
      <c r="F20" s="212" t="s">
        <v>763</v>
      </c>
    </row>
    <row r="21" spans="1:6" ht="24.5" customHeight="1">
      <c r="A21" s="32">
        <v>16</v>
      </c>
      <c r="B21" s="33">
        <v>12307</v>
      </c>
      <c r="C21" s="35" t="s">
        <v>1</v>
      </c>
      <c r="D21" s="35" t="s">
        <v>450</v>
      </c>
      <c r="E21" s="36" t="s">
        <v>451</v>
      </c>
      <c r="F21" s="121"/>
    </row>
    <row r="22" spans="1:6" ht="24.5" customHeight="1">
      <c r="A22" s="32">
        <v>17</v>
      </c>
      <c r="B22" s="13">
        <v>12308</v>
      </c>
      <c r="C22" s="94" t="s">
        <v>1</v>
      </c>
      <c r="D22" s="94" t="s">
        <v>269</v>
      </c>
      <c r="E22" s="95" t="s">
        <v>452</v>
      </c>
      <c r="F22" s="37"/>
    </row>
    <row r="23" spans="1:6" ht="24.5" customHeight="1">
      <c r="A23" s="38">
        <v>18</v>
      </c>
      <c r="B23" s="13">
        <v>12309</v>
      </c>
      <c r="C23" s="67" t="s">
        <v>1</v>
      </c>
      <c r="D23" s="67" t="s">
        <v>453</v>
      </c>
      <c r="E23" s="96" t="s">
        <v>454</v>
      </c>
      <c r="F23" s="37"/>
    </row>
    <row r="24" spans="1:6" ht="24.5" customHeight="1">
      <c r="A24" s="32">
        <v>19</v>
      </c>
      <c r="B24" s="13">
        <v>12310</v>
      </c>
      <c r="C24" s="67" t="s">
        <v>1</v>
      </c>
      <c r="D24" s="67" t="s">
        <v>455</v>
      </c>
      <c r="E24" s="96" t="s">
        <v>19</v>
      </c>
      <c r="F24" s="37"/>
    </row>
    <row r="25" spans="1:6" ht="24.5" customHeight="1">
      <c r="A25" s="38">
        <v>20</v>
      </c>
      <c r="B25" s="13">
        <v>12311</v>
      </c>
      <c r="C25" s="35" t="s">
        <v>1</v>
      </c>
      <c r="D25" s="35" t="s">
        <v>423</v>
      </c>
      <c r="E25" s="36" t="s">
        <v>456</v>
      </c>
      <c r="F25" s="37"/>
    </row>
    <row r="26" spans="1:6" ht="24.5" customHeight="1">
      <c r="A26" s="32">
        <v>21</v>
      </c>
      <c r="B26" s="13">
        <v>12312</v>
      </c>
      <c r="C26" s="64" t="s">
        <v>1</v>
      </c>
      <c r="D26" s="92" t="s">
        <v>457</v>
      </c>
      <c r="E26" s="93" t="s">
        <v>458</v>
      </c>
      <c r="F26" s="37"/>
    </row>
    <row r="27" spans="1:6" ht="24.5" customHeight="1">
      <c r="A27" s="38">
        <v>22</v>
      </c>
      <c r="B27" s="13">
        <v>12313</v>
      </c>
      <c r="C27" s="81" t="s">
        <v>1</v>
      </c>
      <c r="D27" s="81" t="s">
        <v>459</v>
      </c>
      <c r="E27" s="82" t="s">
        <v>702</v>
      </c>
      <c r="F27" s="37"/>
    </row>
    <row r="28" spans="1:6" ht="24.5" customHeight="1">
      <c r="A28" s="32">
        <v>23</v>
      </c>
      <c r="B28" s="13">
        <v>12314</v>
      </c>
      <c r="C28" s="97" t="s">
        <v>1</v>
      </c>
      <c r="D28" s="34" t="s">
        <v>500</v>
      </c>
      <c r="E28" s="39" t="s">
        <v>460</v>
      </c>
      <c r="F28" s="37"/>
    </row>
    <row r="29" spans="1:6" ht="24.5" customHeight="1">
      <c r="A29" s="38">
        <v>24</v>
      </c>
      <c r="B29" s="13">
        <v>12315</v>
      </c>
      <c r="C29" s="98" t="s">
        <v>1</v>
      </c>
      <c r="D29" s="30" t="s">
        <v>461</v>
      </c>
      <c r="E29" s="39" t="s">
        <v>462</v>
      </c>
      <c r="F29" s="37"/>
    </row>
  </sheetData>
  <sortState xmlns:xlrd2="http://schemas.microsoft.com/office/spreadsheetml/2017/richdata2" ref="C6:E29">
    <sortCondition ref="C6:C29"/>
    <sortCondition ref="D6:D29"/>
  </sortState>
  <mergeCells count="5">
    <mergeCell ref="A1:F1"/>
    <mergeCell ref="A2:F2"/>
    <mergeCell ref="A3:F3"/>
    <mergeCell ref="C5:E5"/>
    <mergeCell ref="A4:F4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"/>
  <sheetViews>
    <sheetView showGridLines="0" tabSelected="1" zoomScaleSheetLayoutView="80" workbookViewId="0">
      <selection activeCell="A22" sqref="A22:A28"/>
    </sheetView>
  </sheetViews>
  <sheetFormatPr defaultColWidth="9.1796875" defaultRowHeight="20.149999999999999" customHeight="1"/>
  <cols>
    <col min="1" max="1" width="5.26953125" style="24" customWidth="1"/>
    <col min="2" max="2" width="12.81640625" style="24" customWidth="1"/>
    <col min="3" max="3" width="4.54296875" style="89" bestFit="1" customWidth="1"/>
    <col min="4" max="4" width="24.1796875" style="50" customWidth="1"/>
    <col min="5" max="5" width="12.36328125" style="50" bestFit="1" customWidth="1"/>
    <col min="6" max="6" width="48.6328125" style="24" customWidth="1"/>
    <col min="7" max="16384" width="9.1796875" style="50"/>
  </cols>
  <sheetData>
    <row r="1" spans="1:6" s="1" customFormat="1" ht="20.149999999999999" customHeight="1">
      <c r="A1" s="218" t="s">
        <v>16</v>
      </c>
      <c r="B1" s="218"/>
      <c r="C1" s="218"/>
      <c r="D1" s="218"/>
      <c r="E1" s="218"/>
      <c r="F1" s="218"/>
    </row>
    <row r="2" spans="1:6" s="55" customFormat="1" ht="20.149999999999999" customHeight="1">
      <c r="A2" s="218" t="s">
        <v>798</v>
      </c>
      <c r="B2" s="218"/>
      <c r="C2" s="218"/>
      <c r="D2" s="218"/>
      <c r="E2" s="218"/>
      <c r="F2" s="218"/>
    </row>
    <row r="3" spans="1:6" s="91" customFormat="1" ht="20.149999999999999" customHeight="1">
      <c r="A3" s="226" t="s">
        <v>23</v>
      </c>
      <c r="B3" s="226"/>
      <c r="C3" s="226"/>
      <c r="D3" s="226"/>
      <c r="E3" s="226"/>
      <c r="F3" s="226"/>
    </row>
    <row r="4" spans="1:6" s="55" customFormat="1" ht="20.149999999999999" customHeight="1">
      <c r="A4" s="222" t="s">
        <v>758</v>
      </c>
      <c r="B4" s="222"/>
      <c r="C4" s="222"/>
      <c r="D4" s="222"/>
      <c r="E4" s="222"/>
      <c r="F4" s="222"/>
    </row>
    <row r="5" spans="1:6" s="62" customFormat="1" ht="41">
      <c r="A5" s="56" t="s">
        <v>24</v>
      </c>
      <c r="B5" s="57" t="s">
        <v>25</v>
      </c>
      <c r="C5" s="227" t="s">
        <v>18</v>
      </c>
      <c r="D5" s="227"/>
      <c r="E5" s="227"/>
      <c r="F5" s="60" t="s">
        <v>0</v>
      </c>
    </row>
    <row r="6" spans="1:6" ht="24.5" customHeight="1">
      <c r="A6" s="38">
        <v>1</v>
      </c>
      <c r="B6" s="13">
        <v>12316</v>
      </c>
      <c r="C6" s="34" t="s">
        <v>2</v>
      </c>
      <c r="D6" s="35" t="s">
        <v>463</v>
      </c>
      <c r="E6" s="39" t="s">
        <v>464</v>
      </c>
      <c r="F6" s="65"/>
    </row>
    <row r="7" spans="1:6" ht="24.5" customHeight="1">
      <c r="A7" s="38">
        <v>2</v>
      </c>
      <c r="B7" s="13">
        <v>12317</v>
      </c>
      <c r="C7" s="40" t="s">
        <v>2</v>
      </c>
      <c r="D7" s="40" t="s">
        <v>498</v>
      </c>
      <c r="E7" s="41" t="s">
        <v>465</v>
      </c>
      <c r="F7" s="37"/>
    </row>
    <row r="8" spans="1:6" ht="24.5" customHeight="1">
      <c r="A8" s="38">
        <v>3</v>
      </c>
      <c r="B8" s="13">
        <v>12318</v>
      </c>
      <c r="C8" s="30" t="s">
        <v>2</v>
      </c>
      <c r="D8" s="30" t="s">
        <v>466</v>
      </c>
      <c r="E8" s="39" t="s">
        <v>467</v>
      </c>
      <c r="F8" s="37"/>
    </row>
    <row r="9" spans="1:6" ht="24.5" customHeight="1">
      <c r="A9" s="38">
        <v>4</v>
      </c>
      <c r="B9" s="13">
        <v>12319</v>
      </c>
      <c r="C9" s="30" t="s">
        <v>2</v>
      </c>
      <c r="D9" s="30" t="s">
        <v>468</v>
      </c>
      <c r="E9" s="39" t="s">
        <v>704</v>
      </c>
      <c r="F9" s="37"/>
    </row>
    <row r="10" spans="1:6" ht="24.5" customHeight="1">
      <c r="A10" s="38">
        <v>5</v>
      </c>
      <c r="B10" s="13">
        <v>12320</v>
      </c>
      <c r="C10" s="40" t="s">
        <v>2</v>
      </c>
      <c r="D10" s="40" t="s">
        <v>584</v>
      </c>
      <c r="E10" s="41" t="s">
        <v>585</v>
      </c>
      <c r="F10" s="37"/>
    </row>
    <row r="11" spans="1:6" ht="24.5" customHeight="1">
      <c r="A11" s="38">
        <v>6</v>
      </c>
      <c r="B11" s="13">
        <v>12321</v>
      </c>
      <c r="C11" s="30" t="s">
        <v>2</v>
      </c>
      <c r="D11" s="30" t="s">
        <v>469</v>
      </c>
      <c r="E11" s="39" t="s">
        <v>470</v>
      </c>
      <c r="F11" s="37"/>
    </row>
    <row r="12" spans="1:6" ht="24.5" customHeight="1">
      <c r="A12" s="38">
        <v>7</v>
      </c>
      <c r="B12" s="13">
        <v>12322</v>
      </c>
      <c r="C12" s="30" t="s">
        <v>2</v>
      </c>
      <c r="D12" s="30" t="s">
        <v>471</v>
      </c>
      <c r="E12" s="39" t="s">
        <v>472</v>
      </c>
      <c r="F12" s="37"/>
    </row>
    <row r="13" spans="1:6" ht="24.5" customHeight="1">
      <c r="A13" s="38">
        <v>8</v>
      </c>
      <c r="B13" s="13">
        <v>12323</v>
      </c>
      <c r="C13" s="40" t="s">
        <v>2</v>
      </c>
      <c r="D13" s="40" t="s">
        <v>473</v>
      </c>
      <c r="E13" s="41" t="s">
        <v>474</v>
      </c>
      <c r="F13" s="37"/>
    </row>
    <row r="14" spans="1:6" ht="24.5" customHeight="1">
      <c r="A14" s="38">
        <v>9</v>
      </c>
      <c r="B14" s="13">
        <v>12324</v>
      </c>
      <c r="C14" s="30" t="s">
        <v>2</v>
      </c>
      <c r="D14" s="30" t="s">
        <v>475</v>
      </c>
      <c r="E14" s="39" t="s">
        <v>476</v>
      </c>
      <c r="F14" s="37"/>
    </row>
    <row r="15" spans="1:6" ht="24.5" customHeight="1">
      <c r="A15" s="38">
        <v>10</v>
      </c>
      <c r="B15" s="13">
        <v>12325</v>
      </c>
      <c r="C15" s="30" t="s">
        <v>2</v>
      </c>
      <c r="D15" s="30" t="s">
        <v>504</v>
      </c>
      <c r="E15" s="39" t="s">
        <v>477</v>
      </c>
      <c r="F15" s="37"/>
    </row>
    <row r="16" spans="1:6" ht="24.5" customHeight="1">
      <c r="A16" s="38">
        <v>11</v>
      </c>
      <c r="B16" s="13">
        <v>12326</v>
      </c>
      <c r="C16" s="40" t="s">
        <v>2</v>
      </c>
      <c r="D16" s="40" t="s">
        <v>478</v>
      </c>
      <c r="E16" s="41" t="s">
        <v>705</v>
      </c>
      <c r="F16" s="37"/>
    </row>
    <row r="17" spans="1:6" ht="24.5" customHeight="1">
      <c r="A17" s="38">
        <v>12</v>
      </c>
      <c r="B17" s="13">
        <v>12327</v>
      </c>
      <c r="C17" s="46" t="s">
        <v>2</v>
      </c>
      <c r="D17" s="46" t="s">
        <v>709</v>
      </c>
      <c r="E17" s="47" t="s">
        <v>479</v>
      </c>
      <c r="F17" s="37"/>
    </row>
    <row r="18" spans="1:6" ht="24.5" customHeight="1">
      <c r="A18" s="38">
        <v>13</v>
      </c>
      <c r="B18" s="13">
        <v>12328</v>
      </c>
      <c r="C18" s="35" t="s">
        <v>2</v>
      </c>
      <c r="D18" s="35" t="s">
        <v>480</v>
      </c>
      <c r="E18" s="36" t="s">
        <v>481</v>
      </c>
      <c r="F18" s="121"/>
    </row>
    <row r="19" spans="1:6" ht="24.5" customHeight="1">
      <c r="A19" s="38">
        <v>14</v>
      </c>
      <c r="B19" s="13">
        <v>12329</v>
      </c>
      <c r="C19" s="46" t="s">
        <v>2</v>
      </c>
      <c r="D19" s="46" t="s">
        <v>334</v>
      </c>
      <c r="E19" s="47" t="s">
        <v>482</v>
      </c>
      <c r="F19" s="37"/>
    </row>
    <row r="20" spans="1:6" ht="24.5" customHeight="1" thickBot="1">
      <c r="A20" s="201">
        <v>15</v>
      </c>
      <c r="B20" s="126">
        <v>12330</v>
      </c>
      <c r="C20" s="190" t="s">
        <v>2</v>
      </c>
      <c r="D20" s="190" t="s">
        <v>483</v>
      </c>
      <c r="E20" s="191" t="s">
        <v>484</v>
      </c>
      <c r="F20" s="123"/>
    </row>
    <row r="21" spans="1:6" ht="24.5" customHeight="1">
      <c r="A21" s="32">
        <v>16</v>
      </c>
      <c r="B21" s="33">
        <v>12331</v>
      </c>
      <c r="C21" s="35" t="s">
        <v>1</v>
      </c>
      <c r="D21" s="35" t="s">
        <v>505</v>
      </c>
      <c r="E21" s="36" t="s">
        <v>485</v>
      </c>
      <c r="F21" s="121"/>
    </row>
    <row r="22" spans="1:6" ht="24.5" customHeight="1">
      <c r="A22" s="38">
        <v>17</v>
      </c>
      <c r="B22" s="13">
        <v>12332</v>
      </c>
      <c r="C22" s="30" t="s">
        <v>1</v>
      </c>
      <c r="D22" s="30" t="s">
        <v>506</v>
      </c>
      <c r="E22" s="39" t="s">
        <v>497</v>
      </c>
      <c r="F22" s="37"/>
    </row>
    <row r="23" spans="1:6" ht="24.5" customHeight="1">
      <c r="A23" s="38">
        <v>18</v>
      </c>
      <c r="B23" s="13">
        <v>12333</v>
      </c>
      <c r="C23" s="40" t="s">
        <v>1</v>
      </c>
      <c r="D23" s="40" t="s">
        <v>486</v>
      </c>
      <c r="E23" s="41" t="s">
        <v>487</v>
      </c>
      <c r="F23" s="37"/>
    </row>
    <row r="24" spans="1:6" ht="24.5" customHeight="1">
      <c r="A24" s="38">
        <v>19</v>
      </c>
      <c r="B24" s="13">
        <v>12334</v>
      </c>
      <c r="C24" s="30" t="s">
        <v>1</v>
      </c>
      <c r="D24" s="30" t="s">
        <v>507</v>
      </c>
      <c r="E24" s="39" t="s">
        <v>488</v>
      </c>
      <c r="F24" s="37"/>
    </row>
    <row r="25" spans="1:6" ht="24.5" customHeight="1">
      <c r="A25" s="38">
        <v>20</v>
      </c>
      <c r="B25" s="13">
        <v>12336</v>
      </c>
      <c r="C25" s="40" t="s">
        <v>1</v>
      </c>
      <c r="D25" s="40" t="s">
        <v>489</v>
      </c>
      <c r="E25" s="41" t="s">
        <v>490</v>
      </c>
      <c r="F25" s="37"/>
    </row>
    <row r="26" spans="1:6" ht="24.5" customHeight="1">
      <c r="A26" s="38">
        <v>21</v>
      </c>
      <c r="B26" s="13">
        <v>12337</v>
      </c>
      <c r="C26" s="40" t="s">
        <v>1</v>
      </c>
      <c r="D26" s="40" t="s">
        <v>496</v>
      </c>
      <c r="E26" s="41" t="s">
        <v>491</v>
      </c>
      <c r="F26" s="37"/>
    </row>
    <row r="27" spans="1:6" ht="24.5" customHeight="1">
      <c r="A27" s="38">
        <v>22</v>
      </c>
      <c r="B27" s="13">
        <v>12338</v>
      </c>
      <c r="C27" s="40" t="s">
        <v>1</v>
      </c>
      <c r="D27" s="40" t="s">
        <v>492</v>
      </c>
      <c r="E27" s="41" t="s">
        <v>493</v>
      </c>
      <c r="F27" s="37"/>
    </row>
    <row r="28" spans="1:6" ht="24.5" customHeight="1">
      <c r="A28" s="38">
        <v>23</v>
      </c>
      <c r="B28" s="13">
        <v>12339</v>
      </c>
      <c r="C28" s="40" t="s">
        <v>1</v>
      </c>
      <c r="D28" s="40" t="s">
        <v>494</v>
      </c>
      <c r="E28" s="41" t="s">
        <v>495</v>
      </c>
      <c r="F28" s="37"/>
    </row>
  </sheetData>
  <sortState xmlns:xlrd2="http://schemas.microsoft.com/office/spreadsheetml/2017/richdata2" ref="C6:F28">
    <sortCondition ref="C6:C28"/>
    <sortCondition ref="D6:D28"/>
  </sortState>
  <mergeCells count="5">
    <mergeCell ref="A1:F1"/>
    <mergeCell ref="A2:F2"/>
    <mergeCell ref="A3:F3"/>
    <mergeCell ref="C5:E5"/>
    <mergeCell ref="A4:F4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4.7265625" style="115" customWidth="1"/>
    <col min="4" max="4" width="14.1796875" style="112" customWidth="1"/>
    <col min="5" max="5" width="14.81640625" style="112" customWidth="1"/>
    <col min="6" max="6" width="55.81640625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785</v>
      </c>
      <c r="B2" s="218"/>
      <c r="C2" s="218"/>
      <c r="D2" s="218"/>
      <c r="E2" s="218"/>
      <c r="F2" s="218"/>
    </row>
    <row r="3" spans="1:9" s="55" customFormat="1" ht="20.149999999999999" customHeight="1">
      <c r="A3" s="222" t="s">
        <v>747</v>
      </c>
      <c r="B3" s="222"/>
      <c r="C3" s="222"/>
      <c r="D3" s="222"/>
      <c r="E3" s="222"/>
      <c r="F3" s="222"/>
    </row>
    <row r="4" spans="1:9" s="58" customFormat="1" ht="40" customHeight="1">
      <c r="A4" s="56" t="s">
        <v>24</v>
      </c>
      <c r="B4" s="57" t="s">
        <v>25</v>
      </c>
      <c r="C4" s="223" t="s">
        <v>26</v>
      </c>
      <c r="D4" s="224"/>
      <c r="E4" s="225"/>
      <c r="F4" s="56" t="s">
        <v>0</v>
      </c>
    </row>
    <row r="5" spans="1:9" ht="21.65" customHeight="1">
      <c r="A5" s="31">
        <v>1</v>
      </c>
      <c r="B5" s="31">
        <v>11914</v>
      </c>
      <c r="C5" s="174" t="str">
        <f ca="1">IFERROR(__xludf.DUMMYFUNCTION("""COMPUTED_VALUE"""),"ด.ช.")</f>
        <v>ด.ช.</v>
      </c>
      <c r="D5" s="175" t="s">
        <v>710</v>
      </c>
      <c r="E5" s="75" t="str">
        <f ca="1">IFERROR(__xludf.DUMMYFUNCTION("""COMPUTED_VALUE"""),"โต๊ะเส็น")</f>
        <v>โต๊ะเส็น</v>
      </c>
      <c r="F5" s="117"/>
    </row>
    <row r="6" spans="1:9" ht="21.65" customHeight="1">
      <c r="A6" s="31">
        <v>2</v>
      </c>
      <c r="B6" s="31">
        <v>11915</v>
      </c>
      <c r="C6" s="174" t="str">
        <f ca="1">IFERROR(__xludf.DUMMYFUNCTION("""COMPUTED_VALUE"""),"ด.ช.")</f>
        <v>ด.ช.</v>
      </c>
      <c r="D6" s="175" t="s">
        <v>711</v>
      </c>
      <c r="E6" s="75" t="str">
        <f ca="1">IFERROR(__xludf.DUMMYFUNCTION("""COMPUTED_VALUE"""),"สนิท")</f>
        <v>สนิท</v>
      </c>
      <c r="F6" s="22"/>
    </row>
    <row r="7" spans="1:9" ht="21.65" customHeight="1">
      <c r="A7" s="31">
        <v>3</v>
      </c>
      <c r="B7" s="31">
        <v>11916</v>
      </c>
      <c r="C7" s="174" t="str">
        <f ca="1">IFERROR(__xludf.DUMMYFUNCTION("""COMPUTED_VALUE"""),"ด.ช.")</f>
        <v>ด.ช.</v>
      </c>
      <c r="D7" s="175" t="s">
        <v>712</v>
      </c>
      <c r="E7" s="75" t="s">
        <v>744</v>
      </c>
      <c r="F7" s="208"/>
    </row>
    <row r="8" spans="1:9" ht="21.65" customHeight="1">
      <c r="A8" s="31">
        <v>4</v>
      </c>
      <c r="B8" s="31">
        <v>11917</v>
      </c>
      <c r="C8" s="174" t="str">
        <f ca="1">IFERROR(__xludf.DUMMYFUNCTION("""COMPUTED_VALUE"""),"ด.ช.")</f>
        <v>ด.ช.</v>
      </c>
      <c r="D8" s="175" t="s">
        <v>713</v>
      </c>
      <c r="E8" s="75" t="str">
        <f ca="1">IFERROR(__xludf.DUMMYFUNCTION("""COMPUTED_VALUE"""),"สุขดำ")</f>
        <v>สุขดำ</v>
      </c>
      <c r="F8" s="4"/>
    </row>
    <row r="9" spans="1:9" ht="21.65" customHeight="1">
      <c r="A9" s="31">
        <v>5</v>
      </c>
      <c r="B9" s="31">
        <v>11918</v>
      </c>
      <c r="C9" s="174" t="str">
        <f ca="1">IFERROR(__xludf.DUMMYFUNCTION("""COMPUTED_VALUE"""),"ด.ช.")</f>
        <v>ด.ช.</v>
      </c>
      <c r="D9" s="175" t="s">
        <v>714</v>
      </c>
      <c r="E9" s="75" t="str">
        <f ca="1">IFERROR(__xludf.DUMMYFUNCTION("""COMPUTED_VALUE"""),"จงอักษร")</f>
        <v>จงอักษร</v>
      </c>
      <c r="F9" s="7"/>
    </row>
    <row r="10" spans="1:9" ht="21.65" customHeight="1">
      <c r="A10" s="31">
        <v>6</v>
      </c>
      <c r="B10" s="31">
        <v>11919</v>
      </c>
      <c r="C10" s="174" t="str">
        <f ca="1">IFERROR(__xludf.DUMMYFUNCTION("""COMPUTED_VALUE"""),"ด.ช.")</f>
        <v>ด.ช.</v>
      </c>
      <c r="D10" s="175" t="s">
        <v>715</v>
      </c>
      <c r="E10" s="75" t="str">
        <f ca="1">IFERROR(__xludf.DUMMYFUNCTION("""COMPUTED_VALUE"""),"ช่วยทอง")</f>
        <v>ช่วยทอง</v>
      </c>
      <c r="F10" s="7"/>
    </row>
    <row r="11" spans="1:9" ht="21.65" customHeight="1">
      <c r="A11" s="31">
        <v>7</v>
      </c>
      <c r="B11" s="31">
        <v>11920</v>
      </c>
      <c r="C11" s="174" t="str">
        <f ca="1">IFERROR(__xludf.DUMMYFUNCTION("""COMPUTED_VALUE"""),"ด.ช.")</f>
        <v>ด.ช.</v>
      </c>
      <c r="D11" s="175" t="s">
        <v>716</v>
      </c>
      <c r="E11" s="75" t="str">
        <f ca="1">IFERROR(__xludf.DUMMYFUNCTION("""COMPUTED_VALUE"""),"ด้วงรัตน์")</f>
        <v>ด้วงรัตน์</v>
      </c>
      <c r="F11" s="150"/>
    </row>
    <row r="12" spans="1:9" ht="21.65" customHeight="1">
      <c r="A12" s="31">
        <v>8</v>
      </c>
      <c r="B12" s="31">
        <v>11921</v>
      </c>
      <c r="C12" s="174" t="str">
        <f ca="1">IFERROR(__xludf.DUMMYFUNCTION("""COMPUTED_VALUE"""),"ด.ช.")</f>
        <v>ด.ช.</v>
      </c>
      <c r="D12" s="175" t="s">
        <v>717</v>
      </c>
      <c r="E12" s="75" t="str">
        <f ca="1">IFERROR(__xludf.DUMMYFUNCTION("""COMPUTED_VALUE"""),"เนติบำรุง")</f>
        <v>เนติบำรุง</v>
      </c>
      <c r="F12" s="4"/>
    </row>
    <row r="13" spans="1:9" ht="21.65" customHeight="1">
      <c r="A13" s="31">
        <v>9</v>
      </c>
      <c r="B13" s="31">
        <v>11922</v>
      </c>
      <c r="C13" s="174" t="str">
        <f ca="1">IFERROR(__xludf.DUMMYFUNCTION("""COMPUTED_VALUE"""),"ด.ช.")</f>
        <v>ด.ช.</v>
      </c>
      <c r="D13" s="175" t="s">
        <v>718</v>
      </c>
      <c r="E13" s="75" t="str">
        <f ca="1">IFERROR(__xludf.DUMMYFUNCTION("""COMPUTED_VALUE"""),"ทองเนื้อขาว")</f>
        <v>ทองเนื้อขาว</v>
      </c>
      <c r="F13" s="7"/>
    </row>
    <row r="14" spans="1:9" ht="21.65" customHeight="1">
      <c r="A14" s="31">
        <v>10</v>
      </c>
      <c r="B14" s="31">
        <v>11923</v>
      </c>
      <c r="C14" s="174" t="str">
        <f ca="1">IFERROR(__xludf.DUMMYFUNCTION("""COMPUTED_VALUE"""),"ด.ช.")</f>
        <v>ด.ช.</v>
      </c>
      <c r="D14" s="175" t="s">
        <v>719</v>
      </c>
      <c r="E14" s="75" t="str">
        <f ca="1">IFERROR(__xludf.DUMMYFUNCTION("""COMPUTED_VALUE"""),"ตรงต่อกาล")</f>
        <v>ตรงต่อกาล</v>
      </c>
      <c r="F14" s="7"/>
    </row>
    <row r="15" spans="1:9" ht="21.65" customHeight="1">
      <c r="A15" s="31">
        <v>11</v>
      </c>
      <c r="B15" s="31">
        <v>11924</v>
      </c>
      <c r="C15" s="174" t="str">
        <f ca="1">IFERROR(__xludf.DUMMYFUNCTION("""COMPUTED_VALUE"""),"ด.ช.")</f>
        <v>ด.ช.</v>
      </c>
      <c r="D15" s="175" t="s">
        <v>720</v>
      </c>
      <c r="E15" s="75" t="str">
        <f ca="1">IFERROR(__xludf.DUMMYFUNCTION("""COMPUTED_VALUE"""),"ลือบา")</f>
        <v>ลือบา</v>
      </c>
      <c r="F15" s="7"/>
    </row>
    <row r="16" spans="1:9" ht="21.65" customHeight="1">
      <c r="A16" s="31">
        <v>12</v>
      </c>
      <c r="B16" s="31">
        <v>11925</v>
      </c>
      <c r="C16" s="174" t="str">
        <f ca="1">IFERROR(__xludf.DUMMYFUNCTION("""COMPUTED_VALUE"""),"ด.ช.")</f>
        <v>ด.ช.</v>
      </c>
      <c r="D16" s="175" t="s">
        <v>721</v>
      </c>
      <c r="E16" s="75" t="str">
        <f ca="1">IFERROR(__xludf.DUMMYFUNCTION("""COMPUTED_VALUE"""),"ศรีสาคร")</f>
        <v>ศรีสาคร</v>
      </c>
      <c r="F16" s="7"/>
    </row>
    <row r="17" spans="1:6" ht="21.65" customHeight="1">
      <c r="A17" s="31">
        <v>13</v>
      </c>
      <c r="B17" s="31">
        <v>11926</v>
      </c>
      <c r="C17" s="174" t="str">
        <f ca="1">IFERROR(__xludf.DUMMYFUNCTION("""COMPUTED_VALUE"""),"ด.ช.")</f>
        <v>ด.ช.</v>
      </c>
      <c r="D17" s="175" t="s">
        <v>722</v>
      </c>
      <c r="E17" s="75" t="str">
        <f ca="1">IFERROR(__xludf.DUMMYFUNCTION("""COMPUTED_VALUE"""),"คำอินทร์")</f>
        <v>คำอินทร์</v>
      </c>
      <c r="F17" s="7"/>
    </row>
    <row r="18" spans="1:6" ht="21.65" customHeight="1">
      <c r="A18" s="31">
        <v>14</v>
      </c>
      <c r="B18" s="31">
        <v>11927</v>
      </c>
      <c r="C18" s="174" t="str">
        <f ca="1">IFERROR(__xludf.DUMMYFUNCTION("""COMPUTED_VALUE"""),"ด.ช.")</f>
        <v>ด.ช.</v>
      </c>
      <c r="D18" s="175" t="s">
        <v>278</v>
      </c>
      <c r="E18" s="75" t="str">
        <f ca="1">IFERROR(__xludf.DUMMYFUNCTION("""COMPUTED_VALUE"""),"สวัสดิเวช")</f>
        <v>สวัสดิเวช</v>
      </c>
      <c r="F18" s="4"/>
    </row>
    <row r="19" spans="1:6" ht="21.65" customHeight="1">
      <c r="A19" s="31">
        <v>15</v>
      </c>
      <c r="B19" s="31">
        <v>11928</v>
      </c>
      <c r="C19" s="174" t="str">
        <f ca="1">IFERROR(__xludf.DUMMYFUNCTION("""COMPUTED_VALUE"""),"ด.ช.")</f>
        <v>ด.ช.</v>
      </c>
      <c r="D19" s="175" t="s">
        <v>723</v>
      </c>
      <c r="E19" s="75" t="str">
        <f ca="1">IFERROR(__xludf.DUMMYFUNCTION("""COMPUTED_VALUE"""),"แซ่ลิ่ม")</f>
        <v>แซ่ลิ่ม</v>
      </c>
      <c r="F19" s="7"/>
    </row>
    <row r="20" spans="1:6" ht="21.65" customHeight="1">
      <c r="A20" s="31">
        <v>16</v>
      </c>
      <c r="B20" s="31">
        <v>11929</v>
      </c>
      <c r="C20" s="174" t="str">
        <f ca="1">IFERROR(__xludf.DUMMYFUNCTION("""COMPUTED_VALUE"""),"ด.ช.")</f>
        <v>ด.ช.</v>
      </c>
      <c r="D20" s="175" t="s">
        <v>724</v>
      </c>
      <c r="E20" s="75" t="str">
        <f ca="1">IFERROR(__xludf.DUMMYFUNCTION("""COMPUTED_VALUE"""),"มานุ้ย")</f>
        <v>มานุ้ย</v>
      </c>
      <c r="F20" s="4"/>
    </row>
    <row r="21" spans="1:6" ht="21.65" customHeight="1">
      <c r="A21" s="31">
        <v>17</v>
      </c>
      <c r="B21" s="31">
        <v>11930</v>
      </c>
      <c r="C21" s="174" t="str">
        <f ca="1">IFERROR(__xludf.DUMMYFUNCTION("""COMPUTED_VALUE"""),"ด.ช.")</f>
        <v>ด.ช.</v>
      </c>
      <c r="D21" s="175" t="s">
        <v>725</v>
      </c>
      <c r="E21" s="75" t="str">
        <f ca="1">IFERROR(__xludf.DUMMYFUNCTION("""COMPUTED_VALUE"""),"บุญรอด")</f>
        <v>บุญรอด</v>
      </c>
      <c r="F21" s="7"/>
    </row>
    <row r="22" spans="1:6" ht="21.65" customHeight="1">
      <c r="A22" s="31">
        <v>18</v>
      </c>
      <c r="B22" s="31">
        <v>11931</v>
      </c>
      <c r="C22" s="174" t="str">
        <f ca="1">IFERROR(__xludf.DUMMYFUNCTION("""COMPUTED_VALUE"""),"ด.ช.")</f>
        <v>ด.ช.</v>
      </c>
      <c r="D22" s="175" t="s">
        <v>726</v>
      </c>
      <c r="E22" s="75" t="str">
        <f ca="1">IFERROR(__xludf.DUMMYFUNCTION("""COMPUTED_VALUE"""),"ขวัญทอง")</f>
        <v>ขวัญทอง</v>
      </c>
      <c r="F22" s="22"/>
    </row>
    <row r="23" spans="1:6" ht="21.65" customHeight="1">
      <c r="A23" s="31">
        <v>19</v>
      </c>
      <c r="B23" s="31">
        <v>11932</v>
      </c>
      <c r="C23" s="174" t="str">
        <f ca="1">IFERROR(__xludf.DUMMYFUNCTION("""COMPUTED_VALUE"""),"ด.ช.")</f>
        <v>ด.ช.</v>
      </c>
      <c r="D23" s="175" t="s">
        <v>727</v>
      </c>
      <c r="E23" s="75" t="str">
        <f ca="1">IFERROR(__xludf.DUMMYFUNCTION("""COMPUTED_VALUE"""),"มณีรัตน์")</f>
        <v>มณีรัตน์</v>
      </c>
      <c r="F23" s="4"/>
    </row>
    <row r="24" spans="1:6" ht="21.65" customHeight="1">
      <c r="A24" s="31">
        <v>20</v>
      </c>
      <c r="B24" s="31">
        <v>11933</v>
      </c>
      <c r="C24" s="174" t="str">
        <f ca="1">IFERROR(__xludf.DUMMYFUNCTION("""COMPUTED_VALUE"""),"ด.ช.")</f>
        <v>ด.ช.</v>
      </c>
      <c r="D24" s="175" t="s">
        <v>728</v>
      </c>
      <c r="E24" s="75" t="str">
        <f ca="1">IFERROR(__xludf.DUMMYFUNCTION("""COMPUTED_VALUE"""),"เรืองศรี")</f>
        <v>เรืองศรี</v>
      </c>
      <c r="F24" s="22"/>
    </row>
    <row r="25" spans="1:6" ht="21.65" customHeight="1">
      <c r="A25" s="31">
        <v>21</v>
      </c>
      <c r="B25" s="31">
        <v>11934</v>
      </c>
      <c r="C25" s="179" t="str">
        <f ca="1">IFERROR(__xludf.DUMMYFUNCTION("""COMPUTED_VALUE"""),"ด.ช.")</f>
        <v>ด.ช.</v>
      </c>
      <c r="D25" s="180" t="s">
        <v>729</v>
      </c>
      <c r="E25" s="181" t="str">
        <f ca="1">IFERROR(__xludf.DUMMYFUNCTION("""COMPUTED_VALUE"""),"จตุราริยสัจจัง")</f>
        <v>จตุราริยสัจจัง</v>
      </c>
      <c r="F25" s="120"/>
    </row>
    <row r="26" spans="1:6" ht="21.65" customHeight="1">
      <c r="A26" s="31">
        <v>22</v>
      </c>
      <c r="B26" s="31">
        <v>11935</v>
      </c>
      <c r="C26" s="174" t="str">
        <f ca="1">IFERROR(__xludf.DUMMYFUNCTION("""COMPUTED_VALUE"""),"ด.ช.")</f>
        <v>ด.ช.</v>
      </c>
      <c r="D26" s="175" t="s">
        <v>730</v>
      </c>
      <c r="E26" s="75" t="str">
        <f ca="1">IFERROR(__xludf.DUMMYFUNCTION("""COMPUTED_VALUE"""),"เก้าเอี้ยน")</f>
        <v>เก้าเอี้ยน</v>
      </c>
      <c r="F26" s="7"/>
    </row>
    <row r="27" spans="1:6" ht="21.65" customHeight="1">
      <c r="A27" s="31">
        <v>23</v>
      </c>
      <c r="B27" s="31">
        <v>11936</v>
      </c>
      <c r="C27" s="174" t="str">
        <f ca="1">IFERROR(__xludf.DUMMYFUNCTION("""COMPUTED_VALUE"""),"ด.ช.")</f>
        <v>ด.ช.</v>
      </c>
      <c r="D27" s="175" t="s">
        <v>731</v>
      </c>
      <c r="E27" s="75" t="str">
        <f ca="1">IFERROR(__xludf.DUMMYFUNCTION("""COMPUTED_VALUE"""),"อ้นดำ")</f>
        <v>อ้นดำ</v>
      </c>
      <c r="F27" s="22"/>
    </row>
    <row r="28" spans="1:6" ht="21.65" customHeight="1">
      <c r="A28" s="31">
        <v>24</v>
      </c>
      <c r="B28" s="31">
        <v>11937</v>
      </c>
      <c r="C28" s="174" t="str">
        <f ca="1">IFERROR(__xludf.DUMMYFUNCTION("""COMPUTED_VALUE"""),"ด.ช.")</f>
        <v>ด.ช.</v>
      </c>
      <c r="D28" s="175" t="s">
        <v>732</v>
      </c>
      <c r="E28" s="75" t="str">
        <f ca="1">IFERROR(__xludf.DUMMYFUNCTION("""COMPUTED_VALUE"""),"พุ่มม่วง")</f>
        <v>พุ่มม่วง</v>
      </c>
      <c r="F28" s="7"/>
    </row>
    <row r="29" spans="1:6" ht="21.65" customHeight="1">
      <c r="A29" s="31">
        <v>25</v>
      </c>
      <c r="B29" s="31">
        <v>11938</v>
      </c>
      <c r="C29" s="174" t="str">
        <f ca="1">IFERROR(__xludf.DUMMYFUNCTION("""COMPUTED_VALUE"""),"ด.ช.")</f>
        <v>ด.ช.</v>
      </c>
      <c r="D29" s="175" t="s">
        <v>733</v>
      </c>
      <c r="E29" s="75" t="str">
        <f ca="1">IFERROR(__xludf.DUMMYFUNCTION("""COMPUTED_VALUE"""),"เอ็มอยู่เด็น")</f>
        <v>เอ็มอยู่เด็น</v>
      </c>
      <c r="F29" s="4"/>
    </row>
    <row r="30" spans="1:6" ht="21.65" customHeight="1">
      <c r="A30" s="31">
        <v>26</v>
      </c>
      <c r="B30" s="31">
        <v>11939</v>
      </c>
      <c r="C30" s="174" t="str">
        <f ca="1">IFERROR(__xludf.DUMMYFUNCTION("""COMPUTED_VALUE"""),"ด.ช.")</f>
        <v>ด.ช.</v>
      </c>
      <c r="D30" s="175" t="s">
        <v>734</v>
      </c>
      <c r="E30" s="75" t="str">
        <f ca="1">IFERROR(__xludf.DUMMYFUNCTION("""COMPUTED_VALUE"""),"พนักงาน")</f>
        <v>พนักงาน</v>
      </c>
      <c r="F30" s="7"/>
    </row>
    <row r="31" spans="1:6" ht="21.65" customHeight="1" thickBot="1">
      <c r="A31" s="104">
        <v>27</v>
      </c>
      <c r="B31" s="104">
        <v>11940</v>
      </c>
      <c r="C31" s="176" t="str">
        <f ca="1">IFERROR(__xludf.DUMMYFUNCTION("""COMPUTED_VALUE"""),"ด.ช.")</f>
        <v>ด.ช.</v>
      </c>
      <c r="D31" s="177" t="s">
        <v>735</v>
      </c>
      <c r="E31" s="178" t="str">
        <f ca="1">IFERROR(__xludf.DUMMYFUNCTION("""COMPUTED_VALUE"""),"อินทร์ทอง")</f>
        <v>อินทร์ทอง</v>
      </c>
      <c r="F31" s="116"/>
    </row>
    <row r="32" spans="1:6" ht="21.65" customHeight="1">
      <c r="A32" s="103">
        <v>28</v>
      </c>
      <c r="B32" s="103">
        <v>11941</v>
      </c>
      <c r="C32" s="179" t="str">
        <f ca="1">IFERROR(__xludf.DUMMYFUNCTION("""COMPUTED_VALUE"""),"ด.ญ.")</f>
        <v>ด.ญ.</v>
      </c>
      <c r="D32" s="180" t="s">
        <v>736</v>
      </c>
      <c r="E32" s="181" t="str">
        <f ca="1">IFERROR(__xludf.DUMMYFUNCTION("""COMPUTED_VALUE"""),"แซ่เฮง")</f>
        <v>แซ่เฮง</v>
      </c>
      <c r="F32" s="120"/>
    </row>
    <row r="33" spans="1:6" ht="21.65" customHeight="1">
      <c r="A33" s="31">
        <v>29</v>
      </c>
      <c r="B33" s="31">
        <v>11942</v>
      </c>
      <c r="C33" s="174" t="str">
        <f ca="1">IFERROR(__xludf.DUMMYFUNCTION("""COMPUTED_VALUE"""),"ด.ญ.")</f>
        <v>ด.ญ.</v>
      </c>
      <c r="D33" s="175" t="s">
        <v>737</v>
      </c>
      <c r="E33" s="75" t="str">
        <f ca="1">IFERROR(__xludf.DUMMYFUNCTION("""COMPUTED_VALUE"""),"กำเนิดสิงห์")</f>
        <v>กำเนิดสิงห์</v>
      </c>
      <c r="F33" s="150"/>
    </row>
    <row r="34" spans="1:6" ht="21.65" customHeight="1">
      <c r="A34" s="31">
        <v>30</v>
      </c>
      <c r="B34" s="31">
        <v>11943</v>
      </c>
      <c r="C34" s="174" t="str">
        <f ca="1">IFERROR(__xludf.DUMMYFUNCTION("""COMPUTED_VALUE"""),"ด.ญ.")</f>
        <v>ด.ญ.</v>
      </c>
      <c r="D34" s="175" t="s">
        <v>287</v>
      </c>
      <c r="E34" s="75" t="str">
        <f ca="1">IFERROR(__xludf.DUMMYFUNCTION("""COMPUTED_VALUE"""),"สุทธิมิตร")</f>
        <v>สุทธิมิตร</v>
      </c>
      <c r="F34" s="7"/>
    </row>
    <row r="35" spans="1:6" ht="21.65" customHeight="1">
      <c r="A35" s="31">
        <v>31</v>
      </c>
      <c r="B35" s="31">
        <v>11944</v>
      </c>
      <c r="C35" s="174" t="str">
        <f ca="1">IFERROR(__xludf.DUMMYFUNCTION("""COMPUTED_VALUE"""),"ด.ญ.")</f>
        <v>ด.ญ.</v>
      </c>
      <c r="D35" s="175" t="s">
        <v>738</v>
      </c>
      <c r="E35" s="75" t="str">
        <f ca="1">IFERROR(__xludf.DUMMYFUNCTION("""COMPUTED_VALUE"""),"กลิ่นมาลา")</f>
        <v>กลิ่นมาลา</v>
      </c>
      <c r="F35" s="4"/>
    </row>
    <row r="36" spans="1:6" ht="21.65" customHeight="1">
      <c r="A36" s="31">
        <v>32</v>
      </c>
      <c r="B36" s="31">
        <v>11945</v>
      </c>
      <c r="C36" s="174" t="str">
        <f ca="1">IFERROR(__xludf.DUMMYFUNCTION("""COMPUTED_VALUE"""),"ด.ญ.")</f>
        <v>ด.ญ.</v>
      </c>
      <c r="D36" s="175" t="s">
        <v>739</v>
      </c>
      <c r="E36" s="75" t="str">
        <f ca="1">IFERROR(__xludf.DUMMYFUNCTION("""COMPUTED_VALUE"""),"ท้าวฉาย")</f>
        <v>ท้าวฉาย</v>
      </c>
      <c r="F36" s="7"/>
    </row>
    <row r="37" spans="1:6" ht="21.65" customHeight="1">
      <c r="A37" s="31">
        <v>33</v>
      </c>
      <c r="B37" s="31">
        <v>11946</v>
      </c>
      <c r="C37" s="174" t="str">
        <f ca="1">IFERROR(__xludf.DUMMYFUNCTION("""COMPUTED_VALUE"""),"ด.ญ.")</f>
        <v>ด.ญ.</v>
      </c>
      <c r="D37" s="175" t="s">
        <v>740</v>
      </c>
      <c r="E37" s="75" t="str">
        <f ca="1">IFERROR(__xludf.DUMMYFUNCTION("""COMPUTED_VALUE"""),"จารณะ")</f>
        <v>จารณะ</v>
      </c>
      <c r="F37" s="4"/>
    </row>
    <row r="38" spans="1:6" ht="21.65" customHeight="1">
      <c r="A38" s="31">
        <v>34</v>
      </c>
      <c r="B38" s="31">
        <v>11947</v>
      </c>
      <c r="C38" s="174" t="str">
        <f ca="1">IFERROR(__xludf.DUMMYFUNCTION("""COMPUTED_VALUE"""),"ด.ญ.")</f>
        <v>ด.ญ.</v>
      </c>
      <c r="D38" s="175" t="s">
        <v>741</v>
      </c>
      <c r="E38" s="75" t="str">
        <f ca="1">IFERROR(__xludf.DUMMYFUNCTION("""COMPUTED_VALUE"""),"ธงภักดิ์")</f>
        <v>ธงภักดิ์</v>
      </c>
      <c r="F38" s="7"/>
    </row>
    <row r="39" spans="1:6" ht="21.65" customHeight="1">
      <c r="A39" s="31">
        <v>35</v>
      </c>
      <c r="B39" s="31">
        <v>11948</v>
      </c>
      <c r="C39" s="174" t="str">
        <f ca="1">IFERROR(__xludf.DUMMYFUNCTION("""COMPUTED_VALUE"""),"ด.ญ.")</f>
        <v>ด.ญ.</v>
      </c>
      <c r="D39" s="175" t="s">
        <v>742</v>
      </c>
      <c r="E39" s="75" t="str">
        <f ca="1">IFERROR(__xludf.DUMMYFUNCTION("""COMPUTED_VALUE"""),"แซ่อุ๋ย")</f>
        <v>แซ่อุ๋ย</v>
      </c>
      <c r="F39" s="7"/>
    </row>
    <row r="40" spans="1:6" ht="21.65" customHeight="1">
      <c r="A40" s="31">
        <v>36</v>
      </c>
      <c r="B40" s="31">
        <v>11950</v>
      </c>
      <c r="C40" s="174" t="str">
        <f ca="1">IFERROR(__xludf.DUMMYFUNCTION("""COMPUTED_VALUE"""),"ด.ญ.")</f>
        <v>ด.ญ.</v>
      </c>
      <c r="D40" s="175" t="s">
        <v>743</v>
      </c>
      <c r="E40" s="75" t="str">
        <f ca="1">IFERROR(__xludf.DUMMYFUNCTION("""COMPUTED_VALUE"""),"ชายเขาทอง")</f>
        <v>ชายเขาทอง</v>
      </c>
      <c r="F40" s="7"/>
    </row>
  </sheetData>
  <sortState xmlns:xlrd2="http://schemas.microsoft.com/office/spreadsheetml/2017/richdata2" ref="D32:E40">
    <sortCondition ref="D32:D40"/>
  </sortState>
  <mergeCells count="4">
    <mergeCell ref="A1:F1"/>
    <mergeCell ref="A2:F2"/>
    <mergeCell ref="C4:E4"/>
    <mergeCell ref="A3:F3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112" customWidth="1"/>
    <col min="2" max="2" width="13" style="112" bestFit="1" customWidth="1"/>
    <col min="3" max="3" width="4.81640625" style="115" customWidth="1"/>
    <col min="4" max="4" width="15.1796875" style="112" customWidth="1"/>
    <col min="5" max="5" width="16.1796875" style="112" customWidth="1"/>
    <col min="6" max="6" width="52.26953125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786</v>
      </c>
      <c r="B2" s="218"/>
      <c r="C2" s="218"/>
      <c r="D2" s="218"/>
      <c r="E2" s="218"/>
      <c r="F2" s="218"/>
    </row>
    <row r="3" spans="1:9" s="55" customFormat="1" ht="20.149999999999999" customHeight="1">
      <c r="A3" s="222" t="s">
        <v>748</v>
      </c>
      <c r="B3" s="222"/>
      <c r="C3" s="222"/>
      <c r="D3" s="222"/>
      <c r="E3" s="222"/>
      <c r="F3" s="222"/>
    </row>
    <row r="4" spans="1:9" s="58" customFormat="1" ht="40" customHeight="1">
      <c r="A4" s="56" t="s">
        <v>24</v>
      </c>
      <c r="B4" s="57" t="s">
        <v>25</v>
      </c>
      <c r="C4" s="223" t="s">
        <v>26</v>
      </c>
      <c r="D4" s="224"/>
      <c r="E4" s="225"/>
      <c r="F4" s="56" t="s">
        <v>0</v>
      </c>
    </row>
    <row r="5" spans="1:9" ht="21" customHeight="1">
      <c r="A5" s="31">
        <v>1</v>
      </c>
      <c r="B5" s="31">
        <v>11951</v>
      </c>
      <c r="C5" s="6" t="s">
        <v>2</v>
      </c>
      <c r="D5" s="3" t="s">
        <v>368</v>
      </c>
      <c r="E5" s="8" t="s">
        <v>369</v>
      </c>
      <c r="F5" s="7"/>
    </row>
    <row r="6" spans="1:9" ht="21" customHeight="1">
      <c r="A6" s="31">
        <v>2</v>
      </c>
      <c r="B6" s="31">
        <v>11952</v>
      </c>
      <c r="C6" s="6" t="s">
        <v>2</v>
      </c>
      <c r="D6" s="110" t="s">
        <v>283</v>
      </c>
      <c r="E6" s="110" t="s">
        <v>284</v>
      </c>
      <c r="F6" s="7"/>
    </row>
    <row r="7" spans="1:9" ht="21" customHeight="1">
      <c r="A7" s="31">
        <v>3</v>
      </c>
      <c r="B7" s="31">
        <v>11953</v>
      </c>
      <c r="C7" s="110" t="s">
        <v>2</v>
      </c>
      <c r="D7" s="6" t="s">
        <v>384</v>
      </c>
      <c r="E7" s="8" t="s">
        <v>385</v>
      </c>
      <c r="F7" s="7"/>
    </row>
    <row r="8" spans="1:9" ht="21" customHeight="1">
      <c r="A8" s="31">
        <v>4</v>
      </c>
      <c r="B8" s="31">
        <v>11954</v>
      </c>
      <c r="C8" s="14" t="s">
        <v>2</v>
      </c>
      <c r="D8" s="23" t="s">
        <v>243</v>
      </c>
      <c r="E8" s="15" t="s">
        <v>244</v>
      </c>
      <c r="F8" s="7"/>
    </row>
    <row r="9" spans="1:9" ht="21" customHeight="1">
      <c r="A9" s="31">
        <v>5</v>
      </c>
      <c r="B9" s="31">
        <v>11955</v>
      </c>
      <c r="C9" s="28" t="s">
        <v>2</v>
      </c>
      <c r="D9" s="23" t="s">
        <v>386</v>
      </c>
      <c r="E9" s="12" t="s">
        <v>387</v>
      </c>
      <c r="F9" s="4"/>
    </row>
    <row r="10" spans="1:9" ht="21" customHeight="1">
      <c r="A10" s="31">
        <v>6</v>
      </c>
      <c r="B10" s="31">
        <v>11956</v>
      </c>
      <c r="C10" s="28" t="s">
        <v>2</v>
      </c>
      <c r="D10" s="17" t="s">
        <v>247</v>
      </c>
      <c r="E10" s="12" t="s">
        <v>356</v>
      </c>
      <c r="F10" s="4"/>
    </row>
    <row r="11" spans="1:9" ht="21" customHeight="1">
      <c r="A11" s="31">
        <v>7</v>
      </c>
      <c r="B11" s="31">
        <v>11957</v>
      </c>
      <c r="C11" s="28" t="s">
        <v>2</v>
      </c>
      <c r="D11" s="23" t="s">
        <v>247</v>
      </c>
      <c r="E11" s="12" t="s">
        <v>248</v>
      </c>
      <c r="F11" s="7"/>
    </row>
    <row r="12" spans="1:9" ht="21" customHeight="1">
      <c r="A12" s="31">
        <v>8</v>
      </c>
      <c r="B12" s="31">
        <v>11958</v>
      </c>
      <c r="C12" s="28" t="s">
        <v>2</v>
      </c>
      <c r="D12" s="17" t="s">
        <v>293</v>
      </c>
      <c r="E12" s="12" t="s">
        <v>294</v>
      </c>
      <c r="F12" s="22"/>
    </row>
    <row r="13" spans="1:9" ht="21" customHeight="1">
      <c r="A13" s="31">
        <v>9</v>
      </c>
      <c r="B13" s="31">
        <v>11959</v>
      </c>
      <c r="C13" s="28" t="s">
        <v>2</v>
      </c>
      <c r="D13" s="23" t="s">
        <v>297</v>
      </c>
      <c r="E13" s="12" t="s">
        <v>7</v>
      </c>
      <c r="F13" s="150"/>
    </row>
    <row r="14" spans="1:9" ht="21" customHeight="1">
      <c r="A14" s="31">
        <v>10</v>
      </c>
      <c r="B14" s="31">
        <v>11960</v>
      </c>
      <c r="C14" s="28" t="s">
        <v>2</v>
      </c>
      <c r="D14" s="17" t="s">
        <v>346</v>
      </c>
      <c r="E14" s="12" t="s">
        <v>347</v>
      </c>
      <c r="F14" s="7"/>
    </row>
    <row r="15" spans="1:9" ht="21" customHeight="1">
      <c r="A15" s="31">
        <v>11</v>
      </c>
      <c r="B15" s="31">
        <v>11961</v>
      </c>
      <c r="C15" s="28" t="s">
        <v>2</v>
      </c>
      <c r="D15" s="14" t="s">
        <v>234</v>
      </c>
      <c r="E15" s="12" t="s">
        <v>235</v>
      </c>
      <c r="F15" s="7"/>
    </row>
    <row r="16" spans="1:9" ht="21" customHeight="1">
      <c r="A16" s="31">
        <v>12</v>
      </c>
      <c r="B16" s="31">
        <v>11963</v>
      </c>
      <c r="C16" s="28" t="s">
        <v>2</v>
      </c>
      <c r="D16" s="29" t="s">
        <v>359</v>
      </c>
      <c r="E16" s="28" t="s">
        <v>360</v>
      </c>
      <c r="F16" s="7"/>
    </row>
    <row r="17" spans="1:6" ht="21" customHeight="1">
      <c r="A17" s="31">
        <v>13</v>
      </c>
      <c r="B17" s="31">
        <v>11964</v>
      </c>
      <c r="C17" s="28" t="s">
        <v>2</v>
      </c>
      <c r="D17" s="102" t="s">
        <v>278</v>
      </c>
      <c r="E17" s="12" t="s">
        <v>363</v>
      </c>
      <c r="F17" s="22"/>
    </row>
    <row r="18" spans="1:6" ht="21" customHeight="1">
      <c r="A18" s="31">
        <v>14</v>
      </c>
      <c r="B18" s="31">
        <v>11965</v>
      </c>
      <c r="C18" s="28" t="s">
        <v>2</v>
      </c>
      <c r="D18" s="17" t="s">
        <v>309</v>
      </c>
      <c r="E18" s="12" t="s">
        <v>310</v>
      </c>
      <c r="F18" s="4"/>
    </row>
    <row r="19" spans="1:6" ht="21" customHeight="1">
      <c r="A19" s="31">
        <v>15</v>
      </c>
      <c r="B19" s="31">
        <v>11966</v>
      </c>
      <c r="C19" s="28" t="s">
        <v>2</v>
      </c>
      <c r="D19" s="29" t="s">
        <v>370</v>
      </c>
      <c r="E19" s="28" t="s">
        <v>371</v>
      </c>
      <c r="F19" s="7"/>
    </row>
    <row r="20" spans="1:6" ht="21" customHeight="1">
      <c r="A20" s="31">
        <v>16</v>
      </c>
      <c r="B20" s="31">
        <v>11967</v>
      </c>
      <c r="C20" s="30" t="s">
        <v>2</v>
      </c>
      <c r="D20" s="17" t="s">
        <v>322</v>
      </c>
      <c r="E20" s="10" t="s">
        <v>323</v>
      </c>
      <c r="F20" s="7"/>
    </row>
    <row r="21" spans="1:6" ht="21" customHeight="1">
      <c r="A21" s="31">
        <v>17</v>
      </c>
      <c r="B21" s="31">
        <v>11968</v>
      </c>
      <c r="C21" s="6" t="s">
        <v>2</v>
      </c>
      <c r="D21" s="23" t="s">
        <v>324</v>
      </c>
      <c r="E21" s="8" t="s">
        <v>325</v>
      </c>
      <c r="F21" s="22"/>
    </row>
    <row r="22" spans="1:6" ht="21" customHeight="1">
      <c r="A22" s="31">
        <v>18</v>
      </c>
      <c r="B22" s="31">
        <v>11969</v>
      </c>
      <c r="C22" s="70" t="s">
        <v>2</v>
      </c>
      <c r="D22" s="113" t="s">
        <v>403</v>
      </c>
      <c r="E22" s="11" t="s">
        <v>404</v>
      </c>
      <c r="F22" s="4"/>
    </row>
    <row r="23" spans="1:6" ht="21" customHeight="1">
      <c r="A23" s="31">
        <v>19</v>
      </c>
      <c r="B23" s="31">
        <v>11970</v>
      </c>
      <c r="C23" s="28" t="s">
        <v>2</v>
      </c>
      <c r="D23" s="102" t="s">
        <v>332</v>
      </c>
      <c r="E23" s="12" t="s">
        <v>333</v>
      </c>
      <c r="F23" s="120"/>
    </row>
    <row r="24" spans="1:6" ht="21" customHeight="1">
      <c r="A24" s="31">
        <v>20</v>
      </c>
      <c r="B24" s="31">
        <v>11971</v>
      </c>
      <c r="C24" s="6" t="s">
        <v>2</v>
      </c>
      <c r="D24" s="29" t="s">
        <v>335</v>
      </c>
      <c r="E24" s="6" t="s">
        <v>336</v>
      </c>
      <c r="F24" s="4"/>
    </row>
    <row r="25" spans="1:6" ht="21" customHeight="1">
      <c r="A25" s="31">
        <v>21</v>
      </c>
      <c r="B25" s="31">
        <v>11972</v>
      </c>
      <c r="C25" s="6" t="s">
        <v>2</v>
      </c>
      <c r="D25" s="17" t="s">
        <v>249</v>
      </c>
      <c r="E25" s="8" t="s">
        <v>250</v>
      </c>
      <c r="F25" s="150"/>
    </row>
    <row r="26" spans="1:6" ht="21" customHeight="1">
      <c r="A26" s="31">
        <v>22</v>
      </c>
      <c r="B26" s="31">
        <v>11973</v>
      </c>
      <c r="C26" s="6" t="s">
        <v>2</v>
      </c>
      <c r="D26" s="29" t="s">
        <v>339</v>
      </c>
      <c r="E26" s="6" t="s">
        <v>340</v>
      </c>
      <c r="F26" s="7"/>
    </row>
    <row r="27" spans="1:6" ht="21" customHeight="1" thickBot="1">
      <c r="A27" s="104">
        <v>23</v>
      </c>
      <c r="B27" s="104">
        <v>11974</v>
      </c>
      <c r="C27" s="114" t="s">
        <v>2</v>
      </c>
      <c r="D27" s="108" t="s">
        <v>344</v>
      </c>
      <c r="E27" s="109" t="s">
        <v>345</v>
      </c>
      <c r="F27" s="116"/>
    </row>
    <row r="28" spans="1:6" ht="21" customHeight="1">
      <c r="A28" s="103">
        <v>24</v>
      </c>
      <c r="B28" s="103">
        <v>11975</v>
      </c>
      <c r="C28" s="113" t="s">
        <v>1</v>
      </c>
      <c r="D28" s="113" t="s">
        <v>279</v>
      </c>
      <c r="E28" s="107" t="s">
        <v>280</v>
      </c>
      <c r="F28" s="120"/>
    </row>
    <row r="29" spans="1:6" ht="21" customHeight="1">
      <c r="A29" s="31">
        <v>25</v>
      </c>
      <c r="B29" s="31">
        <v>11976</v>
      </c>
      <c r="C29" s="28" t="s">
        <v>1</v>
      </c>
      <c r="D29" s="27" t="s">
        <v>779</v>
      </c>
      <c r="E29" s="28" t="s">
        <v>251</v>
      </c>
      <c r="F29" s="206" t="s">
        <v>781</v>
      </c>
    </row>
    <row r="30" spans="1:6" ht="21" customHeight="1">
      <c r="A30" s="31">
        <v>26</v>
      </c>
      <c r="B30" s="31">
        <v>11977</v>
      </c>
      <c r="C30" s="6" t="s">
        <v>1</v>
      </c>
      <c r="D30" s="17" t="s">
        <v>399</v>
      </c>
      <c r="E30" s="8" t="s">
        <v>400</v>
      </c>
      <c r="F30" s="7" t="s">
        <v>780</v>
      </c>
    </row>
    <row r="31" spans="1:6" ht="21" customHeight="1">
      <c r="A31" s="31">
        <v>27</v>
      </c>
      <c r="B31" s="31">
        <v>11978</v>
      </c>
      <c r="C31" s="6" t="s">
        <v>1</v>
      </c>
      <c r="D31" s="23" t="s">
        <v>299</v>
      </c>
      <c r="E31" s="8" t="s">
        <v>300</v>
      </c>
      <c r="F31" s="4"/>
    </row>
    <row r="32" spans="1:6" ht="21" customHeight="1">
      <c r="A32" s="31">
        <v>28</v>
      </c>
      <c r="B32" s="31">
        <v>11979</v>
      </c>
      <c r="C32" s="6" t="s">
        <v>1</v>
      </c>
      <c r="D32" s="29" t="s">
        <v>501</v>
      </c>
      <c r="E32" s="6" t="s">
        <v>227</v>
      </c>
      <c r="F32" s="4"/>
    </row>
    <row r="33" spans="1:6" ht="21" customHeight="1">
      <c r="A33" s="31">
        <v>29</v>
      </c>
      <c r="B33" s="31">
        <v>11980</v>
      </c>
      <c r="C33" s="28" t="s">
        <v>1</v>
      </c>
      <c r="D33" s="23" t="s">
        <v>361</v>
      </c>
      <c r="E33" s="12" t="s">
        <v>362</v>
      </c>
      <c r="F33" s="22"/>
    </row>
    <row r="34" spans="1:6" ht="21" customHeight="1">
      <c r="A34" s="31">
        <v>30</v>
      </c>
      <c r="B34" s="31">
        <v>11981</v>
      </c>
      <c r="C34" s="28" t="s">
        <v>1</v>
      </c>
      <c r="D34" s="17" t="s">
        <v>301</v>
      </c>
      <c r="E34" s="12" t="s">
        <v>302</v>
      </c>
      <c r="F34" s="7"/>
    </row>
    <row r="35" spans="1:6" ht="21" customHeight="1">
      <c r="A35" s="31">
        <v>31</v>
      </c>
      <c r="B35" s="31">
        <v>11982</v>
      </c>
      <c r="C35" s="28" t="s">
        <v>1</v>
      </c>
      <c r="D35" s="17" t="s">
        <v>223</v>
      </c>
      <c r="E35" s="12" t="s">
        <v>224</v>
      </c>
      <c r="F35" s="4"/>
    </row>
    <row r="36" spans="1:6" ht="21" customHeight="1">
      <c r="A36" s="31">
        <v>32</v>
      </c>
      <c r="B36" s="31">
        <v>11983</v>
      </c>
      <c r="C36" s="85" t="s">
        <v>1</v>
      </c>
      <c r="D36" s="18" t="s">
        <v>378</v>
      </c>
      <c r="E36" s="19" t="s">
        <v>379</v>
      </c>
      <c r="F36" s="7"/>
    </row>
    <row r="37" spans="1:6" ht="21" customHeight="1">
      <c r="A37" s="31">
        <v>33</v>
      </c>
      <c r="B37" s="31">
        <v>11984</v>
      </c>
      <c r="C37" s="87" t="s">
        <v>1</v>
      </c>
      <c r="D37" s="18" t="s">
        <v>316</v>
      </c>
      <c r="E37" s="75" t="s">
        <v>317</v>
      </c>
      <c r="F37" s="7"/>
    </row>
    <row r="38" spans="1:6" ht="21" customHeight="1">
      <c r="A38" s="31">
        <v>34</v>
      </c>
      <c r="B38" s="31">
        <v>11985</v>
      </c>
      <c r="C38" s="73" t="s">
        <v>1</v>
      </c>
      <c r="D38" s="29" t="s">
        <v>245</v>
      </c>
      <c r="E38" s="71" t="s">
        <v>246</v>
      </c>
      <c r="F38" s="22"/>
    </row>
    <row r="39" spans="1:6" ht="21" customHeight="1">
      <c r="A39" s="31">
        <v>35</v>
      </c>
      <c r="B39" s="31">
        <v>11986</v>
      </c>
      <c r="C39" s="73" t="s">
        <v>1</v>
      </c>
      <c r="D39" s="23" t="s">
        <v>380</v>
      </c>
      <c r="E39" s="59" t="s">
        <v>381</v>
      </c>
      <c r="F39" s="7"/>
    </row>
  </sheetData>
  <sortState xmlns:xlrd2="http://schemas.microsoft.com/office/spreadsheetml/2017/richdata2" ref="D28:E39">
    <sortCondition ref="D28:D39"/>
  </sortState>
  <mergeCells count="4">
    <mergeCell ref="A1:F1"/>
    <mergeCell ref="A2:F2"/>
    <mergeCell ref="C4:E4"/>
    <mergeCell ref="A3:F3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2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5" style="115" customWidth="1"/>
    <col min="4" max="4" width="11.81640625" style="112" customWidth="1"/>
    <col min="5" max="5" width="14.81640625" style="112" customWidth="1"/>
    <col min="6" max="6" width="53.1796875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787</v>
      </c>
      <c r="B2" s="218"/>
      <c r="C2" s="218"/>
      <c r="D2" s="218"/>
      <c r="E2" s="218"/>
      <c r="F2" s="218"/>
    </row>
    <row r="3" spans="1:9" s="55" customFormat="1" ht="20.149999999999999" customHeight="1">
      <c r="A3" s="222" t="s">
        <v>749</v>
      </c>
      <c r="B3" s="222"/>
      <c r="C3" s="222"/>
      <c r="D3" s="222"/>
      <c r="E3" s="222"/>
      <c r="F3" s="222"/>
    </row>
    <row r="4" spans="1:9" s="58" customFormat="1" ht="40" customHeight="1">
      <c r="A4" s="56" t="s">
        <v>24</v>
      </c>
      <c r="B4" s="57" t="s">
        <v>25</v>
      </c>
      <c r="C4" s="224" t="s">
        <v>26</v>
      </c>
      <c r="D4" s="224"/>
      <c r="E4" s="225"/>
      <c r="F4" s="56" t="s">
        <v>0</v>
      </c>
    </row>
    <row r="5" spans="1:9" ht="21" customHeight="1">
      <c r="A5" s="31">
        <v>1</v>
      </c>
      <c r="B5" s="31">
        <v>11987</v>
      </c>
      <c r="C5" s="6" t="s">
        <v>2</v>
      </c>
      <c r="D5" s="3" t="s">
        <v>348</v>
      </c>
      <c r="E5" s="8" t="s">
        <v>349</v>
      </c>
      <c r="F5" s="7"/>
    </row>
    <row r="6" spans="1:9" ht="21" customHeight="1">
      <c r="A6" s="31">
        <v>2</v>
      </c>
      <c r="B6" s="31">
        <v>11988</v>
      </c>
      <c r="C6" s="6" t="s">
        <v>2</v>
      </c>
      <c r="D6" s="6" t="s">
        <v>291</v>
      </c>
      <c r="E6" s="8" t="s">
        <v>292</v>
      </c>
      <c r="F6" s="4"/>
    </row>
    <row r="7" spans="1:9" ht="21" customHeight="1">
      <c r="A7" s="31">
        <v>3</v>
      </c>
      <c r="B7" s="31">
        <v>11989</v>
      </c>
      <c r="C7" s="110" t="s">
        <v>2</v>
      </c>
      <c r="D7" s="110" t="s">
        <v>238</v>
      </c>
      <c r="E7" s="110" t="s">
        <v>367</v>
      </c>
      <c r="F7" s="7"/>
    </row>
    <row r="8" spans="1:9" ht="21" customHeight="1">
      <c r="A8" s="31">
        <v>4</v>
      </c>
      <c r="B8" s="31">
        <v>11990</v>
      </c>
      <c r="C8" s="113" t="s">
        <v>2</v>
      </c>
      <c r="D8" s="17" t="s">
        <v>303</v>
      </c>
      <c r="E8" s="15" t="s">
        <v>304</v>
      </c>
      <c r="F8" s="150"/>
    </row>
    <row r="9" spans="1:9" ht="21" customHeight="1">
      <c r="A9" s="31">
        <v>5</v>
      </c>
      <c r="B9" s="31">
        <v>11991</v>
      </c>
      <c r="C9" s="28" t="s">
        <v>2</v>
      </c>
      <c r="D9" s="23" t="s">
        <v>372</v>
      </c>
      <c r="E9" s="12" t="s">
        <v>373</v>
      </c>
      <c r="F9" s="4"/>
    </row>
    <row r="10" spans="1:9" ht="21" customHeight="1">
      <c r="A10" s="31">
        <v>6</v>
      </c>
      <c r="B10" s="31">
        <v>11992</v>
      </c>
      <c r="C10" s="28" t="s">
        <v>2</v>
      </c>
      <c r="D10" s="23" t="s">
        <v>364</v>
      </c>
      <c r="E10" s="12" t="s">
        <v>365</v>
      </c>
      <c r="F10" s="22"/>
    </row>
    <row r="11" spans="1:9" ht="21" customHeight="1">
      <c r="A11" s="31">
        <v>7</v>
      </c>
      <c r="B11" s="31">
        <v>11993</v>
      </c>
      <c r="C11" s="28" t="s">
        <v>2</v>
      </c>
      <c r="D11" s="23" t="s">
        <v>552</v>
      </c>
      <c r="E11" s="12" t="s">
        <v>314</v>
      </c>
      <c r="F11" s="7"/>
    </row>
    <row r="12" spans="1:9" ht="21" customHeight="1">
      <c r="A12" s="31">
        <v>8</v>
      </c>
      <c r="B12" s="31">
        <v>11994</v>
      </c>
      <c r="C12" s="28" t="s">
        <v>2</v>
      </c>
      <c r="D12" s="23" t="s">
        <v>315</v>
      </c>
      <c r="E12" s="12" t="s">
        <v>207</v>
      </c>
      <c r="F12" s="7"/>
    </row>
    <row r="13" spans="1:9" ht="21" customHeight="1">
      <c r="A13" s="31">
        <v>9</v>
      </c>
      <c r="B13" s="31">
        <v>11995</v>
      </c>
      <c r="C13" s="28" t="s">
        <v>2</v>
      </c>
      <c r="D13" s="17" t="s">
        <v>276</v>
      </c>
      <c r="E13" s="12" t="s">
        <v>277</v>
      </c>
      <c r="F13" s="22"/>
    </row>
    <row r="14" spans="1:9" ht="21" customHeight="1">
      <c r="A14" s="31">
        <v>10</v>
      </c>
      <c r="B14" s="31">
        <v>11996</v>
      </c>
      <c r="C14" s="28" t="s">
        <v>2</v>
      </c>
      <c r="D14" s="17" t="s">
        <v>357</v>
      </c>
      <c r="E14" s="12" t="s">
        <v>358</v>
      </c>
      <c r="F14" s="22"/>
    </row>
    <row r="15" spans="1:9" ht="21" customHeight="1" thickBot="1">
      <c r="A15" s="104">
        <v>11</v>
      </c>
      <c r="B15" s="104">
        <v>11997</v>
      </c>
      <c r="C15" s="182" t="s">
        <v>2</v>
      </c>
      <c r="D15" s="160" t="s">
        <v>341</v>
      </c>
      <c r="E15" s="183" t="s">
        <v>366</v>
      </c>
      <c r="F15" s="151"/>
    </row>
    <row r="16" spans="1:9" ht="21" customHeight="1">
      <c r="A16" s="103">
        <v>12</v>
      </c>
      <c r="B16" s="103">
        <v>11998</v>
      </c>
      <c r="C16" s="28" t="s">
        <v>1</v>
      </c>
      <c r="D16" s="27" t="s">
        <v>393</v>
      </c>
      <c r="E16" s="28" t="s">
        <v>394</v>
      </c>
      <c r="F16" s="117"/>
    </row>
    <row r="17" spans="1:6" ht="21" customHeight="1">
      <c r="A17" s="31">
        <v>13</v>
      </c>
      <c r="B17" s="31">
        <v>11999</v>
      </c>
      <c r="C17" s="35" t="s">
        <v>1</v>
      </c>
      <c r="D17" s="23" t="s">
        <v>281</v>
      </c>
      <c r="E17" s="21" t="s">
        <v>424</v>
      </c>
      <c r="F17" s="7"/>
    </row>
    <row r="18" spans="1:6" ht="21" customHeight="1">
      <c r="A18" s="31">
        <v>14</v>
      </c>
      <c r="B18" s="31">
        <v>12000</v>
      </c>
      <c r="C18" s="28" t="s">
        <v>1</v>
      </c>
      <c r="D18" s="14" t="s">
        <v>407</v>
      </c>
      <c r="E18" s="12" t="s">
        <v>408</v>
      </c>
      <c r="F18" s="7"/>
    </row>
    <row r="19" spans="1:6" ht="21" customHeight="1">
      <c r="A19" s="31">
        <v>15</v>
      </c>
      <c r="B19" s="31">
        <v>12001</v>
      </c>
      <c r="C19" s="6" t="s">
        <v>1</v>
      </c>
      <c r="D19" s="29" t="s">
        <v>421</v>
      </c>
      <c r="E19" s="6" t="s">
        <v>422</v>
      </c>
      <c r="F19" s="7"/>
    </row>
    <row r="20" spans="1:6" ht="21" customHeight="1">
      <c r="A20" s="31">
        <v>16</v>
      </c>
      <c r="B20" s="31">
        <v>12002</v>
      </c>
      <c r="C20" s="6" t="s">
        <v>1</v>
      </c>
      <c r="D20" s="14" t="s">
        <v>219</v>
      </c>
      <c r="E20" s="8" t="s">
        <v>220</v>
      </c>
      <c r="F20" s="150"/>
    </row>
    <row r="21" spans="1:6" ht="21" customHeight="1">
      <c r="A21" s="31">
        <v>17</v>
      </c>
      <c r="B21" s="31">
        <v>12003</v>
      </c>
      <c r="C21" s="6" t="s">
        <v>1</v>
      </c>
      <c r="D21" s="14" t="s">
        <v>265</v>
      </c>
      <c r="E21" s="8" t="s">
        <v>266</v>
      </c>
      <c r="F21" s="150"/>
    </row>
    <row r="22" spans="1:6" ht="21" customHeight="1">
      <c r="A22" s="31">
        <v>18</v>
      </c>
      <c r="B22" s="31">
        <v>12004</v>
      </c>
      <c r="C22" s="3" t="s">
        <v>1</v>
      </c>
      <c r="D22" s="29" t="s">
        <v>232</v>
      </c>
      <c r="E22" s="8" t="s">
        <v>233</v>
      </c>
      <c r="F22" s="7"/>
    </row>
    <row r="23" spans="1:6" ht="21" customHeight="1">
      <c r="A23" s="31">
        <v>19</v>
      </c>
      <c r="B23" s="31">
        <v>12005</v>
      </c>
      <c r="C23" s="3" t="s">
        <v>1</v>
      </c>
      <c r="D23" s="29" t="s">
        <v>295</v>
      </c>
      <c r="E23" s="8" t="s">
        <v>296</v>
      </c>
      <c r="F23" s="7"/>
    </row>
    <row r="24" spans="1:6" ht="21" customHeight="1">
      <c r="A24" s="31">
        <v>20</v>
      </c>
      <c r="B24" s="31">
        <v>12006</v>
      </c>
      <c r="C24" s="3" t="s">
        <v>1</v>
      </c>
      <c r="D24" s="29" t="s">
        <v>263</v>
      </c>
      <c r="E24" s="8" t="s">
        <v>264</v>
      </c>
      <c r="F24" s="7"/>
    </row>
    <row r="25" spans="1:6" ht="21" customHeight="1">
      <c r="A25" s="31">
        <v>21</v>
      </c>
      <c r="B25" s="31">
        <v>12007</v>
      </c>
      <c r="C25" s="3" t="s">
        <v>1</v>
      </c>
      <c r="D25" s="29" t="s">
        <v>274</v>
      </c>
      <c r="E25" s="8" t="s">
        <v>275</v>
      </c>
      <c r="F25" s="7"/>
    </row>
    <row r="26" spans="1:6" ht="21" customHeight="1">
      <c r="A26" s="31">
        <v>22</v>
      </c>
      <c r="B26" s="31">
        <v>12008</v>
      </c>
      <c r="C26" s="3" t="s">
        <v>1</v>
      </c>
      <c r="D26" s="29" t="s">
        <v>411</v>
      </c>
      <c r="E26" s="8" t="s">
        <v>412</v>
      </c>
      <c r="F26" s="7"/>
    </row>
    <row r="27" spans="1:6" ht="21" customHeight="1">
      <c r="A27" s="31">
        <v>23</v>
      </c>
      <c r="B27" s="31">
        <v>12009</v>
      </c>
      <c r="C27" s="3" t="s">
        <v>1</v>
      </c>
      <c r="D27" s="29" t="s">
        <v>391</v>
      </c>
      <c r="E27" s="8" t="s">
        <v>392</v>
      </c>
      <c r="F27" s="7"/>
    </row>
    <row r="28" spans="1:6" ht="21" customHeight="1">
      <c r="A28" s="31">
        <v>24</v>
      </c>
      <c r="B28" s="31">
        <v>12010</v>
      </c>
      <c r="C28" s="3" t="s">
        <v>1</v>
      </c>
      <c r="D28" s="29" t="s">
        <v>417</v>
      </c>
      <c r="E28" s="8" t="s">
        <v>418</v>
      </c>
      <c r="F28" s="7"/>
    </row>
    <row r="29" spans="1:6" ht="21" customHeight="1">
      <c r="A29" s="31">
        <v>25</v>
      </c>
      <c r="B29" s="31">
        <v>12011</v>
      </c>
      <c r="C29" s="70" t="s">
        <v>1</v>
      </c>
      <c r="D29" s="17" t="s">
        <v>311</v>
      </c>
      <c r="E29" s="11" t="s">
        <v>312</v>
      </c>
      <c r="F29" s="7"/>
    </row>
    <row r="30" spans="1:6" ht="21" customHeight="1">
      <c r="A30" s="31">
        <v>26</v>
      </c>
      <c r="B30" s="31">
        <v>12012</v>
      </c>
      <c r="C30" s="28" t="s">
        <v>1</v>
      </c>
      <c r="D30" s="165" t="s">
        <v>313</v>
      </c>
      <c r="E30" s="12" t="s">
        <v>312</v>
      </c>
      <c r="F30" s="120"/>
    </row>
    <row r="31" spans="1:6" ht="21" customHeight="1">
      <c r="A31" s="31">
        <v>27</v>
      </c>
      <c r="B31" s="31">
        <v>12013</v>
      </c>
      <c r="C31" s="6" t="s">
        <v>1</v>
      </c>
      <c r="D31" s="23" t="s">
        <v>382</v>
      </c>
      <c r="E31" s="8" t="s">
        <v>383</v>
      </c>
      <c r="F31" s="7"/>
    </row>
    <row r="32" spans="1:6" ht="21" customHeight="1">
      <c r="A32" s="31">
        <v>28</v>
      </c>
      <c r="B32" s="31">
        <v>12014</v>
      </c>
      <c r="C32" s="28" t="s">
        <v>1</v>
      </c>
      <c r="D32" s="14" t="s">
        <v>354</v>
      </c>
      <c r="E32" s="12" t="s">
        <v>355</v>
      </c>
      <c r="F32" s="7"/>
    </row>
    <row r="33" spans="1:6" ht="21" customHeight="1">
      <c r="A33" s="31">
        <v>29</v>
      </c>
      <c r="B33" s="31">
        <v>12015</v>
      </c>
      <c r="C33" s="106" t="s">
        <v>1</v>
      </c>
      <c r="D33" s="144" t="s">
        <v>415</v>
      </c>
      <c r="E33" s="19" t="s">
        <v>416</v>
      </c>
      <c r="F33" s="22"/>
    </row>
    <row r="34" spans="1:6" ht="21" customHeight="1">
      <c r="A34" s="31">
        <v>30</v>
      </c>
      <c r="B34" s="31">
        <v>12016</v>
      </c>
      <c r="C34" s="106" t="s">
        <v>1</v>
      </c>
      <c r="D34" s="105" t="s">
        <v>413</v>
      </c>
      <c r="E34" s="106" t="s">
        <v>414</v>
      </c>
      <c r="F34" s="7"/>
    </row>
    <row r="35" spans="1:6" ht="21" customHeight="1">
      <c r="A35" s="31">
        <v>31</v>
      </c>
      <c r="B35" s="31">
        <v>12017</v>
      </c>
      <c r="C35" s="28" t="s">
        <v>1</v>
      </c>
      <c r="D35" s="14" t="s">
        <v>236</v>
      </c>
      <c r="E35" s="12" t="s">
        <v>237</v>
      </c>
      <c r="F35" s="7"/>
    </row>
    <row r="36" spans="1:6" ht="21" customHeight="1">
      <c r="A36" s="31">
        <v>32</v>
      </c>
      <c r="B36" s="31">
        <v>12018</v>
      </c>
      <c r="C36" s="73" t="s">
        <v>1</v>
      </c>
      <c r="D36" s="23" t="s">
        <v>326</v>
      </c>
      <c r="E36" s="59" t="s">
        <v>327</v>
      </c>
      <c r="F36" s="7"/>
    </row>
    <row r="37" spans="1:6" ht="21" customHeight="1">
      <c r="A37" s="31">
        <v>33</v>
      </c>
      <c r="B37" s="31">
        <v>12019</v>
      </c>
      <c r="C37" s="73" t="s">
        <v>1</v>
      </c>
      <c r="D37" s="29" t="s">
        <v>330</v>
      </c>
      <c r="E37" s="71" t="s">
        <v>331</v>
      </c>
      <c r="F37" s="7"/>
    </row>
    <row r="38" spans="1:6" ht="21" customHeight="1">
      <c r="A38" s="31">
        <v>34</v>
      </c>
      <c r="B38" s="31">
        <v>12020</v>
      </c>
      <c r="C38" s="87" t="s">
        <v>1</v>
      </c>
      <c r="D38" s="29" t="s">
        <v>239</v>
      </c>
      <c r="E38" s="59" t="s">
        <v>240</v>
      </c>
      <c r="F38" s="7"/>
    </row>
    <row r="39" spans="1:6" ht="21" customHeight="1">
      <c r="A39" s="31">
        <v>35</v>
      </c>
      <c r="B39" s="31">
        <v>12021</v>
      </c>
      <c r="C39" s="145" t="s">
        <v>1</v>
      </c>
      <c r="D39" s="161" t="s">
        <v>337</v>
      </c>
      <c r="E39" s="162" t="s">
        <v>338</v>
      </c>
      <c r="F39" s="4"/>
    </row>
    <row r="40" spans="1:6" ht="21" customHeight="1">
      <c r="A40" s="31">
        <v>36</v>
      </c>
      <c r="B40" s="31">
        <v>12022</v>
      </c>
      <c r="C40" s="73" t="s">
        <v>1</v>
      </c>
      <c r="D40" s="14" t="s">
        <v>419</v>
      </c>
      <c r="E40" s="59" t="s">
        <v>420</v>
      </c>
      <c r="F40" s="7"/>
    </row>
    <row r="41" spans="1:6" ht="20.149999999999999" customHeight="1">
      <c r="A41" s="31">
        <v>37</v>
      </c>
      <c r="B41" s="206">
        <v>12452</v>
      </c>
      <c r="C41" s="73" t="s">
        <v>1</v>
      </c>
      <c r="D41" s="14" t="s">
        <v>761</v>
      </c>
      <c r="E41" s="59" t="s">
        <v>762</v>
      </c>
      <c r="F41" s="208" t="s">
        <v>763</v>
      </c>
    </row>
    <row r="42" spans="1:6" ht="20.149999999999999" customHeight="1">
      <c r="A42" s="31">
        <v>38</v>
      </c>
      <c r="B42" s="206">
        <v>13072</v>
      </c>
      <c r="C42" s="73" t="s">
        <v>1</v>
      </c>
      <c r="D42" s="14" t="s">
        <v>569</v>
      </c>
      <c r="E42" s="59" t="s">
        <v>776</v>
      </c>
      <c r="F42" s="208" t="s">
        <v>775</v>
      </c>
    </row>
  </sheetData>
  <sortState xmlns:xlrd2="http://schemas.microsoft.com/office/spreadsheetml/2017/richdata2" ref="D16:E40">
    <sortCondition ref="D16:D40"/>
  </sortState>
  <mergeCells count="4">
    <mergeCell ref="A1:F1"/>
    <mergeCell ref="A2:F2"/>
    <mergeCell ref="C4:E4"/>
    <mergeCell ref="A3:F3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4.26953125" style="115" bestFit="1" customWidth="1"/>
    <col min="4" max="4" width="14.7265625" style="112" customWidth="1"/>
    <col min="5" max="5" width="16.453125" style="112" customWidth="1"/>
    <col min="6" max="6" width="50.81640625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788</v>
      </c>
      <c r="B2" s="218"/>
      <c r="C2" s="218"/>
      <c r="D2" s="218"/>
      <c r="E2" s="218"/>
      <c r="F2" s="218"/>
    </row>
    <row r="3" spans="1:9" s="55" customFormat="1" ht="20.149999999999999" customHeight="1">
      <c r="A3" s="222" t="s">
        <v>750</v>
      </c>
      <c r="B3" s="222"/>
      <c r="C3" s="222"/>
      <c r="D3" s="222"/>
      <c r="E3" s="222"/>
      <c r="F3" s="222"/>
    </row>
    <row r="4" spans="1:9" s="58" customFormat="1" ht="40" customHeight="1">
      <c r="A4" s="56" t="s">
        <v>24</v>
      </c>
      <c r="B4" s="57" t="s">
        <v>25</v>
      </c>
      <c r="C4" s="224" t="s">
        <v>26</v>
      </c>
      <c r="D4" s="224"/>
      <c r="E4" s="225"/>
      <c r="F4" s="56" t="s">
        <v>0</v>
      </c>
    </row>
    <row r="5" spans="1:9" ht="20.5">
      <c r="A5" s="31">
        <v>1</v>
      </c>
      <c r="B5" s="31">
        <v>11373</v>
      </c>
      <c r="C5" s="73" t="s">
        <v>2</v>
      </c>
      <c r="D5" s="14" t="s">
        <v>718</v>
      </c>
      <c r="E5" s="59" t="s">
        <v>759</v>
      </c>
      <c r="F5" s="146" t="s">
        <v>760</v>
      </c>
    </row>
    <row r="6" spans="1:9" ht="21" customHeight="1">
      <c r="A6" s="31">
        <v>2</v>
      </c>
      <c r="B6" s="31">
        <v>12023</v>
      </c>
      <c r="C6" s="174" t="str">
        <f ca="1">IFERROR(__xludf.DUMMYFUNCTION("""COMPUTED_VALUE"""),"ด.ช.")</f>
        <v>ด.ช.</v>
      </c>
      <c r="D6" s="175" t="str">
        <f ca="1">IFERROR(__xludf.DUMMYFUNCTION("""COMPUTED_VALUE"""),"กฤตภาส")</f>
        <v>กฤตภาส</v>
      </c>
      <c r="E6" s="75" t="str">
        <f ca="1">IFERROR(__xludf.DUMMYFUNCTION("""COMPUTED_VALUE"""),"ข้องหลิม")</f>
        <v>ข้องหลิม</v>
      </c>
      <c r="F6" s="7"/>
    </row>
    <row r="7" spans="1:9" ht="21" customHeight="1">
      <c r="A7" s="31">
        <v>3</v>
      </c>
      <c r="B7" s="31">
        <v>12024</v>
      </c>
      <c r="C7" s="174" t="str">
        <f ca="1">IFERROR(__xludf.DUMMYFUNCTION("""COMPUTED_VALUE"""),"ด.ช.")</f>
        <v>ด.ช.</v>
      </c>
      <c r="D7" s="175" t="str">
        <f ca="1">IFERROR(__xludf.DUMMYFUNCTION("""COMPUTED_VALUE"""),"ชนินทร์")</f>
        <v>ชนินทร์</v>
      </c>
      <c r="E7" s="75" t="str">
        <f ca="1">IFERROR(__xludf.DUMMYFUNCTION("""COMPUTED_VALUE"""),"โต๊ะอิแต")</f>
        <v>โต๊ะอิแต</v>
      </c>
      <c r="F7" s="7"/>
    </row>
    <row r="8" spans="1:9" ht="21" customHeight="1">
      <c r="A8" s="31">
        <v>4</v>
      </c>
      <c r="B8" s="31">
        <v>12025</v>
      </c>
      <c r="C8" s="174" t="str">
        <f ca="1">IFERROR(__xludf.DUMMYFUNCTION("""COMPUTED_VALUE"""),"ด.ช.")</f>
        <v>ด.ช.</v>
      </c>
      <c r="D8" s="175" t="str">
        <f ca="1">IFERROR(__xludf.DUMMYFUNCTION("""COMPUTED_VALUE"""),"ณัฐกิตติ์")</f>
        <v>ณัฐกิตติ์</v>
      </c>
      <c r="E8" s="75" t="str">
        <f ca="1">IFERROR(__xludf.DUMMYFUNCTION("""COMPUTED_VALUE"""),"แย้มปู่")</f>
        <v>แย้มปู่</v>
      </c>
      <c r="F8" s="4"/>
    </row>
    <row r="9" spans="1:9" ht="21" customHeight="1">
      <c r="A9" s="31">
        <v>5</v>
      </c>
      <c r="B9" s="31">
        <v>12026</v>
      </c>
      <c r="C9" s="174" t="str">
        <f ca="1">IFERROR(__xludf.DUMMYFUNCTION("""COMPUTED_VALUE"""),"ด.ช.")</f>
        <v>ด.ช.</v>
      </c>
      <c r="D9" s="175" t="str">
        <f ca="1">IFERROR(__xludf.DUMMYFUNCTION("""COMPUTED_VALUE"""),"ณัฐพัชร์")</f>
        <v>ณัฐพัชร์</v>
      </c>
      <c r="E9" s="75" t="str">
        <f ca="1">IFERROR(__xludf.DUMMYFUNCTION("""COMPUTED_VALUE"""),"ธราพร")</f>
        <v>ธราพร</v>
      </c>
      <c r="F9" s="7"/>
    </row>
    <row r="10" spans="1:9" ht="21" customHeight="1">
      <c r="A10" s="31">
        <v>6</v>
      </c>
      <c r="B10" s="31">
        <v>12027</v>
      </c>
      <c r="C10" s="174" t="str">
        <f ca="1">IFERROR(__xludf.DUMMYFUNCTION("""COMPUTED_VALUE"""),"ด.ช.")</f>
        <v>ด.ช.</v>
      </c>
      <c r="D10" s="175" t="str">
        <f ca="1">IFERROR(__xludf.DUMMYFUNCTION("""COMPUTED_VALUE"""),"ณัฐพัฒน์")</f>
        <v>ณัฐพัฒน์</v>
      </c>
      <c r="E10" s="75" t="str">
        <f ca="1">IFERROR(__xludf.DUMMYFUNCTION("""COMPUTED_VALUE"""),"เดชะเสน์")</f>
        <v>เดชะเสน์</v>
      </c>
      <c r="F10" s="4"/>
    </row>
    <row r="11" spans="1:9" ht="21" customHeight="1">
      <c r="A11" s="31">
        <v>7</v>
      </c>
      <c r="B11" s="31">
        <v>12028</v>
      </c>
      <c r="C11" s="174" t="str">
        <f ca="1">IFERROR(__xludf.DUMMYFUNCTION("""COMPUTED_VALUE"""),"ด.ช.")</f>
        <v>ด.ช.</v>
      </c>
      <c r="D11" s="175" t="str">
        <f ca="1">IFERROR(__xludf.DUMMYFUNCTION("""COMPUTED_VALUE"""),"ทัศนสิทธิ์")</f>
        <v>ทัศนสิทธิ์</v>
      </c>
      <c r="E11" s="75" t="str">
        <f ca="1">IFERROR(__xludf.DUMMYFUNCTION("""COMPUTED_VALUE"""),"ล่ำศิริรัตนกุล")</f>
        <v>ล่ำศิริรัตนกุล</v>
      </c>
      <c r="F11" s="7"/>
    </row>
    <row r="12" spans="1:9" ht="21" customHeight="1">
      <c r="A12" s="31">
        <v>8</v>
      </c>
      <c r="B12" s="31">
        <v>12029</v>
      </c>
      <c r="C12" s="174" t="str">
        <f ca="1">IFERROR(__xludf.DUMMYFUNCTION("""COMPUTED_VALUE"""),"ด.ช.")</f>
        <v>ด.ช.</v>
      </c>
      <c r="D12" s="175" t="str">
        <f ca="1">IFERROR(__xludf.DUMMYFUNCTION("""COMPUTED_VALUE"""),"ธีร์ยภัทร")</f>
        <v>ธีร์ยภัทร</v>
      </c>
      <c r="E12" s="75" t="str">
        <f ca="1">IFERROR(__xludf.DUMMYFUNCTION("""COMPUTED_VALUE"""),"ขอดอนุ")</f>
        <v>ขอดอนุ</v>
      </c>
      <c r="F12" s="7"/>
    </row>
    <row r="13" spans="1:9" ht="21" customHeight="1">
      <c r="A13" s="31">
        <v>9</v>
      </c>
      <c r="B13" s="31">
        <v>12030</v>
      </c>
      <c r="C13" s="174" t="str">
        <f ca="1">IFERROR(__xludf.DUMMYFUNCTION("""COMPUTED_VALUE"""),"ด.ช.")</f>
        <v>ด.ช.</v>
      </c>
      <c r="D13" s="175" t="str">
        <f ca="1">IFERROR(__xludf.DUMMYFUNCTION("""COMPUTED_VALUE"""),"พงษ์พิสุทธิ์")</f>
        <v>พงษ์พิสุทธิ์</v>
      </c>
      <c r="E13" s="75" t="str">
        <f ca="1">IFERROR(__xludf.DUMMYFUNCTION("""COMPUTED_VALUE"""),"ยุววิทยากุล")</f>
        <v>ยุววิทยากุล</v>
      </c>
      <c r="F13" s="4"/>
    </row>
    <row r="14" spans="1:9" ht="21" customHeight="1">
      <c r="A14" s="31">
        <v>10</v>
      </c>
      <c r="B14" s="31">
        <v>12031</v>
      </c>
      <c r="C14" s="174" t="str">
        <f ca="1">IFERROR(__xludf.DUMMYFUNCTION("""COMPUTED_VALUE"""),"ด.ช.")</f>
        <v>ด.ช.</v>
      </c>
      <c r="D14" s="175" t="str">
        <f ca="1">IFERROR(__xludf.DUMMYFUNCTION("""COMPUTED_VALUE"""),"ภัทรกร")</f>
        <v>ภัทรกร</v>
      </c>
      <c r="E14" s="75" t="str">
        <f ca="1">IFERROR(__xludf.DUMMYFUNCTION("""COMPUTED_VALUE"""),"กิระชานนท์")</f>
        <v>กิระชานนท์</v>
      </c>
      <c r="F14" s="150"/>
    </row>
    <row r="15" spans="1:9" ht="21" customHeight="1">
      <c r="A15" s="31">
        <v>11</v>
      </c>
      <c r="B15" s="31">
        <v>12032</v>
      </c>
      <c r="C15" s="174" t="str">
        <f ca="1">IFERROR(__xludf.DUMMYFUNCTION("""COMPUTED_VALUE"""),"ด.ช.")</f>
        <v>ด.ช.</v>
      </c>
      <c r="D15" s="175" t="str">
        <f ca="1">IFERROR(__xludf.DUMMYFUNCTION("""COMPUTED_VALUE"""),"ยศกร")</f>
        <v>ยศกร</v>
      </c>
      <c r="E15" s="75" t="str">
        <f ca="1">IFERROR(__xludf.DUMMYFUNCTION("""COMPUTED_VALUE"""),"แสงทับ")</f>
        <v>แสงทับ</v>
      </c>
      <c r="F15" s="150"/>
    </row>
    <row r="16" spans="1:9" ht="21" customHeight="1">
      <c r="A16" s="31">
        <v>12</v>
      </c>
      <c r="B16" s="31">
        <v>12033</v>
      </c>
      <c r="C16" s="179" t="str">
        <f ca="1">IFERROR(__xludf.DUMMYFUNCTION("""COMPUTED_VALUE"""),"ด.ช.")</f>
        <v>ด.ช.</v>
      </c>
      <c r="D16" s="180" t="str">
        <f ca="1">IFERROR(__xludf.DUMMYFUNCTION("""COMPUTED_VALUE"""),"ยศกร")</f>
        <v>ยศกร</v>
      </c>
      <c r="E16" s="181" t="str">
        <f ca="1">IFERROR(__xludf.DUMMYFUNCTION("""COMPUTED_VALUE"""),"วันจันทร์")</f>
        <v>วันจันทร์</v>
      </c>
      <c r="F16" s="22"/>
    </row>
    <row r="17" spans="1:6" ht="21" customHeight="1">
      <c r="A17" s="31">
        <v>13</v>
      </c>
      <c r="B17" s="31">
        <v>12034</v>
      </c>
      <c r="C17" s="174" t="str">
        <f ca="1">IFERROR(__xludf.DUMMYFUNCTION("""COMPUTED_VALUE"""),"ด.ช.")</f>
        <v>ด.ช.</v>
      </c>
      <c r="D17" s="175" t="str">
        <f ca="1">IFERROR(__xludf.DUMMYFUNCTION("""COMPUTED_VALUE"""),"รัฐภูมิ")</f>
        <v>รัฐภูมิ</v>
      </c>
      <c r="E17" s="75" t="str">
        <f ca="1">IFERROR(__xludf.DUMMYFUNCTION("""COMPUTED_VALUE"""),"ตันติประดิษฐ์")</f>
        <v>ตันติประดิษฐ์</v>
      </c>
      <c r="F17" s="7"/>
    </row>
    <row r="18" spans="1:6" ht="21" customHeight="1">
      <c r="A18" s="31">
        <v>14</v>
      </c>
      <c r="B18" s="31">
        <v>12035</v>
      </c>
      <c r="C18" s="174" t="str">
        <f ca="1">IFERROR(__xludf.DUMMYFUNCTION("""COMPUTED_VALUE"""),"ด.ช.")</f>
        <v>ด.ช.</v>
      </c>
      <c r="D18" s="175" t="str">
        <f ca="1">IFERROR(__xludf.DUMMYFUNCTION("""COMPUTED_VALUE"""),"วรพรต")</f>
        <v>วรพรต</v>
      </c>
      <c r="E18" s="75" t="str">
        <f ca="1">IFERROR(__xludf.DUMMYFUNCTION("""COMPUTED_VALUE"""),"พูลบุญ")</f>
        <v>พูลบุญ</v>
      </c>
      <c r="F18" s="7"/>
    </row>
    <row r="19" spans="1:6" ht="21" customHeight="1">
      <c r="A19" s="31">
        <v>15</v>
      </c>
      <c r="B19" s="31">
        <v>12036</v>
      </c>
      <c r="C19" s="174" t="str">
        <f ca="1">IFERROR(__xludf.DUMMYFUNCTION("""COMPUTED_VALUE"""),"ด.ช.")</f>
        <v>ด.ช.</v>
      </c>
      <c r="D19" s="175" t="str">
        <f ca="1">IFERROR(__xludf.DUMMYFUNCTION("""COMPUTED_VALUE"""),"วิฆเนศ")</f>
        <v>วิฆเนศ</v>
      </c>
      <c r="E19" s="75" t="str">
        <f ca="1">IFERROR(__xludf.DUMMYFUNCTION("""COMPUTED_VALUE"""),"ชิ้นพงศ์")</f>
        <v>ชิ้นพงศ์</v>
      </c>
      <c r="F19" s="7"/>
    </row>
    <row r="20" spans="1:6" ht="21" customHeight="1">
      <c r="A20" s="31">
        <v>16</v>
      </c>
      <c r="B20" s="31">
        <v>12037</v>
      </c>
      <c r="C20" s="19" t="str">
        <f ca="1">IFERROR(__xludf.DUMMYFUNCTION("""COMPUTED_VALUE"""),"ด.ช.")</f>
        <v>ด.ช.</v>
      </c>
      <c r="D20" s="175" t="str">
        <f ca="1">IFERROR(__xludf.DUMMYFUNCTION("""COMPUTED_VALUE"""),"ศิรสิทธิ์")</f>
        <v>ศิรสิทธิ์</v>
      </c>
      <c r="E20" s="19" t="str">
        <f ca="1">IFERROR(__xludf.DUMMYFUNCTION("""COMPUTED_VALUE"""),"มณีโชติ")</f>
        <v>มณีโชติ</v>
      </c>
      <c r="F20" s="7"/>
    </row>
    <row r="21" spans="1:6" ht="21" customHeight="1">
      <c r="A21" s="31">
        <v>17</v>
      </c>
      <c r="B21" s="31">
        <v>12038</v>
      </c>
      <c r="C21" s="174" t="str">
        <f ca="1">IFERROR(__xludf.DUMMYFUNCTION("""COMPUTED_VALUE"""),"ด.ช.")</f>
        <v>ด.ช.</v>
      </c>
      <c r="D21" s="175" t="str">
        <f ca="1">IFERROR(__xludf.DUMMYFUNCTION("""COMPUTED_VALUE"""),"สุวพิชญ์")</f>
        <v>สุวพิชญ์</v>
      </c>
      <c r="E21" s="75" t="str">
        <f ca="1">IFERROR(__xludf.DUMMYFUNCTION("""COMPUTED_VALUE"""),"นฤชชยากุล")</f>
        <v>นฤชชยากุล</v>
      </c>
      <c r="F21" s="4"/>
    </row>
    <row r="22" spans="1:6" ht="21" customHeight="1" thickBot="1">
      <c r="A22" s="104">
        <v>18</v>
      </c>
      <c r="B22" s="104">
        <v>12039</v>
      </c>
      <c r="C22" s="176" t="str">
        <f ca="1">IFERROR(__xludf.DUMMYFUNCTION("""COMPUTED_VALUE"""),"ด.ช.")</f>
        <v>ด.ช.</v>
      </c>
      <c r="D22" s="177" t="str">
        <f ca="1">IFERROR(__xludf.DUMMYFUNCTION("""COMPUTED_VALUE"""),"อาคิรา")</f>
        <v>อาคิรา</v>
      </c>
      <c r="E22" s="178" t="str">
        <f ca="1">IFERROR(__xludf.DUMMYFUNCTION("""COMPUTED_VALUE"""),"บอยเออล์")</f>
        <v>บอยเออล์</v>
      </c>
      <c r="F22" s="116"/>
    </row>
    <row r="23" spans="1:6" ht="21" customHeight="1">
      <c r="A23" s="103">
        <v>19</v>
      </c>
      <c r="B23" s="31">
        <v>12041</v>
      </c>
      <c r="C23" s="174" t="str">
        <f ca="1">IFERROR(__xludf.DUMMYFUNCTION("""COMPUTED_VALUE"""),"ด.ญ.")</f>
        <v>ด.ญ.</v>
      </c>
      <c r="D23" s="175" t="str">
        <f ca="1">IFERROR(__xludf.DUMMYFUNCTION("""COMPUTED_VALUE"""),"กัญญาณัฐ")</f>
        <v>กัญญาณัฐ</v>
      </c>
      <c r="E23" s="75" t="str">
        <f ca="1">IFERROR(__xludf.DUMMYFUNCTION("""COMPUTED_VALUE"""),"อุดม")</f>
        <v>อุดม</v>
      </c>
      <c r="F23" s="4"/>
    </row>
    <row r="24" spans="1:6" ht="20" customHeight="1">
      <c r="A24" s="31">
        <v>20</v>
      </c>
      <c r="B24" s="31">
        <v>12042</v>
      </c>
      <c r="C24" s="174" t="str">
        <f ca="1">IFERROR(__xludf.DUMMYFUNCTION("""COMPUTED_VALUE"""),"ด.ญ.")</f>
        <v>ด.ญ.</v>
      </c>
      <c r="D24" s="175" t="str">
        <f ca="1">IFERROR(__xludf.DUMMYFUNCTION("""COMPUTED_VALUE"""),"โกลัญญา")</f>
        <v>โกลัญญา</v>
      </c>
      <c r="E24" s="75" t="str">
        <f ca="1">IFERROR(__xludf.DUMMYFUNCTION("""COMPUTED_VALUE"""),"นนทฤทธิ์")</f>
        <v>นนทฤทธิ์</v>
      </c>
      <c r="F24" s="4"/>
    </row>
    <row r="25" spans="1:6" ht="20" customHeight="1">
      <c r="A25" s="31">
        <v>21</v>
      </c>
      <c r="B25" s="31">
        <v>12043</v>
      </c>
      <c r="C25" s="179" t="str">
        <f ca="1">IFERROR(__xludf.DUMMYFUNCTION("""COMPUTED_VALUE"""),"ด.ญ.")</f>
        <v>ด.ญ.</v>
      </c>
      <c r="D25" s="180" t="str">
        <f ca="1">IFERROR(__xludf.DUMMYFUNCTION("""COMPUTED_VALUE"""),"ชนิดา")</f>
        <v>ชนิดา</v>
      </c>
      <c r="E25" s="181" t="str">
        <f ca="1">IFERROR(__xludf.DUMMYFUNCTION("""COMPUTED_VALUE"""),"ทรัพย์นวล")</f>
        <v>ทรัพย์นวล</v>
      </c>
      <c r="F25" s="120"/>
    </row>
    <row r="26" spans="1:6" ht="20" customHeight="1">
      <c r="A26" s="31">
        <v>22</v>
      </c>
      <c r="B26" s="31">
        <v>12044</v>
      </c>
      <c r="C26" s="174" t="str">
        <f ca="1">IFERROR(__xludf.DUMMYFUNCTION("""COMPUTED_VALUE"""),"ด.ญ.")</f>
        <v>ด.ญ.</v>
      </c>
      <c r="D26" s="175" t="str">
        <f ca="1">IFERROR(__xludf.DUMMYFUNCTION("""COMPUTED_VALUE"""),"ญาณิศา")</f>
        <v>ญาณิศา</v>
      </c>
      <c r="E26" s="75" t="str">
        <f ca="1">IFERROR(__xludf.DUMMYFUNCTION("""COMPUTED_VALUE"""),"ทองฉิม")</f>
        <v>ทองฉิม</v>
      </c>
      <c r="F26" s="170"/>
    </row>
    <row r="27" spans="1:6" ht="20" customHeight="1">
      <c r="A27" s="31">
        <v>23</v>
      </c>
      <c r="B27" s="31">
        <v>12045</v>
      </c>
      <c r="C27" s="174" t="str">
        <f ca="1">IFERROR(__xludf.DUMMYFUNCTION("""COMPUTED_VALUE"""),"ด.ญ.")</f>
        <v>ด.ญ.</v>
      </c>
      <c r="D27" s="175" t="str">
        <f ca="1">IFERROR(__xludf.DUMMYFUNCTION("""COMPUTED_VALUE"""),"ญาณิศา")</f>
        <v>ญาณิศา</v>
      </c>
      <c r="E27" s="75" t="str">
        <f ca="1">IFERROR(__xludf.DUMMYFUNCTION("""COMPUTED_VALUE"""),"ปานชื่น")</f>
        <v>ปานชื่น</v>
      </c>
      <c r="F27" s="171"/>
    </row>
    <row r="28" spans="1:6" ht="20" customHeight="1">
      <c r="A28" s="31">
        <v>24</v>
      </c>
      <c r="B28" s="31">
        <v>12046</v>
      </c>
      <c r="C28" s="174" t="str">
        <f ca="1">IFERROR(__xludf.DUMMYFUNCTION("""COMPUTED_VALUE"""),"ด.ญ.")</f>
        <v>ด.ญ.</v>
      </c>
      <c r="D28" s="175" t="str">
        <f ca="1">IFERROR(__xludf.DUMMYFUNCTION("""COMPUTED_VALUE"""),"ณฐา")</f>
        <v>ณฐา</v>
      </c>
      <c r="E28" s="75" t="str">
        <f ca="1">IFERROR(__xludf.DUMMYFUNCTION("""COMPUTED_VALUE"""),"บุณกุลกร")</f>
        <v>บุณกุลกร</v>
      </c>
      <c r="F28" s="171"/>
    </row>
    <row r="29" spans="1:6" ht="20" customHeight="1">
      <c r="A29" s="31">
        <v>25</v>
      </c>
      <c r="B29" s="31">
        <v>12047</v>
      </c>
      <c r="C29" s="174" t="str">
        <f ca="1">IFERROR(__xludf.DUMMYFUNCTION("""COMPUTED_VALUE"""),"ด.ญ.")</f>
        <v>ด.ญ.</v>
      </c>
      <c r="D29" s="175" t="str">
        <f ca="1">IFERROR(__xludf.DUMMYFUNCTION("""COMPUTED_VALUE"""),"ธัญชนก")</f>
        <v>ธัญชนก</v>
      </c>
      <c r="E29" s="75" t="str">
        <f ca="1">IFERROR(__xludf.DUMMYFUNCTION("""COMPUTED_VALUE"""),"โชคเกื้อ")</f>
        <v>โชคเกื้อ</v>
      </c>
      <c r="F29" s="171"/>
    </row>
    <row r="30" spans="1:6" ht="20" customHeight="1">
      <c r="A30" s="31">
        <v>26</v>
      </c>
      <c r="B30" s="31">
        <v>12048</v>
      </c>
      <c r="C30" s="174" t="str">
        <f ca="1">IFERROR(__xludf.DUMMYFUNCTION("""COMPUTED_VALUE"""),"ด.ญ.")</f>
        <v>ด.ญ.</v>
      </c>
      <c r="D30" s="175" t="str">
        <f ca="1">IFERROR(__xludf.DUMMYFUNCTION("""COMPUTED_VALUE"""),"ปาริฉัตร")</f>
        <v>ปาริฉัตร</v>
      </c>
      <c r="E30" s="75" t="str">
        <f ca="1">IFERROR(__xludf.DUMMYFUNCTION("""COMPUTED_VALUE"""),"นวลเเดง")</f>
        <v>นวลเเดง</v>
      </c>
      <c r="F30" s="171"/>
    </row>
    <row r="31" spans="1:6" ht="20" customHeight="1">
      <c r="A31" s="31">
        <v>27</v>
      </c>
      <c r="B31" s="31">
        <v>12049</v>
      </c>
      <c r="C31" s="174" t="str">
        <f ca="1">IFERROR(__xludf.DUMMYFUNCTION("""COMPUTED_VALUE"""),"ด.ญ.")</f>
        <v>ด.ญ.</v>
      </c>
      <c r="D31" s="175" t="str">
        <f ca="1">IFERROR(__xludf.DUMMYFUNCTION("""COMPUTED_VALUE"""),"ฝนทิพย์")</f>
        <v>ฝนทิพย์</v>
      </c>
      <c r="E31" s="75" t="str">
        <f ca="1">IFERROR(__xludf.DUMMYFUNCTION("""COMPUTED_VALUE"""),"อินทร์สงคราม")</f>
        <v>อินทร์สงคราม</v>
      </c>
      <c r="F31" s="171"/>
    </row>
    <row r="32" spans="1:6" ht="20" customHeight="1">
      <c r="A32" s="31">
        <v>28</v>
      </c>
      <c r="B32" s="31">
        <v>12050</v>
      </c>
      <c r="C32" s="174" t="str">
        <f ca="1">IFERROR(__xludf.DUMMYFUNCTION("""COMPUTED_VALUE"""),"ด.ญ.")</f>
        <v>ด.ญ.</v>
      </c>
      <c r="D32" s="175" t="str">
        <f ca="1">IFERROR(__xludf.DUMMYFUNCTION("""COMPUTED_VALUE"""),"เพ็ญนีติ์")</f>
        <v>เพ็ญนีติ์</v>
      </c>
      <c r="E32" s="75" t="str">
        <f ca="1">IFERROR(__xludf.DUMMYFUNCTION("""COMPUTED_VALUE"""),"กุลศักดินนท์")</f>
        <v>กุลศักดินนท์</v>
      </c>
      <c r="F32" s="171"/>
    </row>
    <row r="33" spans="1:6" ht="20" customHeight="1">
      <c r="A33" s="31">
        <v>29</v>
      </c>
      <c r="B33" s="31">
        <v>12051</v>
      </c>
      <c r="C33" s="174" t="str">
        <f ca="1">IFERROR(__xludf.DUMMYFUNCTION("""COMPUTED_VALUE"""),"ด.ญ.")</f>
        <v>ด.ญ.</v>
      </c>
      <c r="D33" s="175" t="str">
        <f ca="1">IFERROR(__xludf.DUMMYFUNCTION("""COMPUTED_VALUE"""),"ภัชราวดี")</f>
        <v>ภัชราวดี</v>
      </c>
      <c r="E33" s="75" t="str">
        <f ca="1">IFERROR(__xludf.DUMMYFUNCTION("""COMPUTED_VALUE"""),"สิงห์ทอง")</f>
        <v>สิงห์ทอง</v>
      </c>
      <c r="F33" s="171"/>
    </row>
    <row r="34" spans="1:6" ht="20" customHeight="1">
      <c r="A34" s="31">
        <v>30</v>
      </c>
      <c r="B34" s="31">
        <v>12052</v>
      </c>
      <c r="C34" s="174" t="str">
        <f ca="1">IFERROR(__xludf.DUMMYFUNCTION("""COMPUTED_VALUE"""),"ด.ญ.")</f>
        <v>ด.ญ.</v>
      </c>
      <c r="D34" s="175" t="str">
        <f ca="1">IFERROR(__xludf.DUMMYFUNCTION("""COMPUTED_VALUE"""),"รวิสรา")</f>
        <v>รวิสรา</v>
      </c>
      <c r="E34" s="75" t="str">
        <f ca="1">IFERROR(__xludf.DUMMYFUNCTION("""COMPUTED_VALUE"""),"ถุงแก้ว")</f>
        <v>ถุงแก้ว</v>
      </c>
      <c r="F34" s="171"/>
    </row>
    <row r="35" spans="1:6" ht="20" customHeight="1">
      <c r="A35" s="31">
        <v>31</v>
      </c>
      <c r="B35" s="31">
        <v>12053</v>
      </c>
      <c r="C35" s="174" t="str">
        <f ca="1">IFERROR(__xludf.DUMMYFUNCTION("""COMPUTED_VALUE"""),"ด.ญ.")</f>
        <v>ด.ญ.</v>
      </c>
      <c r="D35" s="175" t="str">
        <f ca="1">IFERROR(__xludf.DUMMYFUNCTION("""COMPUTED_VALUE"""),"รุ่งรดา")</f>
        <v>รุ่งรดา</v>
      </c>
      <c r="E35" s="75" t="str">
        <f ca="1">IFERROR(__xludf.DUMMYFUNCTION("""COMPUTED_VALUE"""),"ส่งอาย")</f>
        <v>ส่งอาย</v>
      </c>
      <c r="F35" s="171"/>
    </row>
    <row r="36" spans="1:6" ht="20" customHeight="1">
      <c r="A36" s="31">
        <v>32</v>
      </c>
      <c r="B36" s="31">
        <v>12054</v>
      </c>
      <c r="C36" s="174" t="str">
        <f ca="1">IFERROR(__xludf.DUMMYFUNCTION("""COMPUTED_VALUE"""),"ด.ญ.")</f>
        <v>ด.ญ.</v>
      </c>
      <c r="D36" s="175" t="str">
        <f ca="1">IFERROR(__xludf.DUMMYFUNCTION("""COMPUTED_VALUE"""),"วีรยา")</f>
        <v>วีรยา</v>
      </c>
      <c r="E36" s="75" t="str">
        <f ca="1">IFERROR(__xludf.DUMMYFUNCTION("""COMPUTED_VALUE"""),"นาเลิง")</f>
        <v>นาเลิง</v>
      </c>
      <c r="F36" s="172"/>
    </row>
    <row r="37" spans="1:6" ht="20" customHeight="1">
      <c r="A37" s="31">
        <v>33</v>
      </c>
      <c r="B37" s="31">
        <v>12055</v>
      </c>
      <c r="C37" s="174" t="str">
        <f ca="1">IFERROR(__xludf.DUMMYFUNCTION("""COMPUTED_VALUE"""),"ด.ญ.")</f>
        <v>ด.ญ.</v>
      </c>
      <c r="D37" s="175" t="str">
        <f ca="1">IFERROR(__xludf.DUMMYFUNCTION("""COMPUTED_VALUE"""),"ศศิพิมล")</f>
        <v>ศศิพิมล</v>
      </c>
      <c r="E37" s="75" t="str">
        <f ca="1">IFERROR(__xludf.DUMMYFUNCTION("""COMPUTED_VALUE"""),"ปฐมพงศ์ธรรม")</f>
        <v>ปฐมพงศ์ธรรม</v>
      </c>
      <c r="F37" s="171"/>
    </row>
    <row r="38" spans="1:6" ht="20" customHeight="1">
      <c r="A38" s="31">
        <v>34</v>
      </c>
      <c r="B38" s="31">
        <v>12056</v>
      </c>
      <c r="C38" s="174" t="str">
        <f ca="1">IFERROR(__xludf.DUMMYFUNCTION("""COMPUTED_VALUE"""),"ด.ญ.")</f>
        <v>ด.ญ.</v>
      </c>
      <c r="D38" s="175" t="str">
        <f ca="1">IFERROR(__xludf.DUMMYFUNCTION("""COMPUTED_VALUE"""),"สลิลลา")</f>
        <v>สลิลลา</v>
      </c>
      <c r="E38" s="75" t="str">
        <f ca="1">IFERROR(__xludf.DUMMYFUNCTION("""COMPUTED_VALUE"""),"รัตนดิลก ณ ภูเก็ต")</f>
        <v>รัตนดิลก ณ ภูเก็ต</v>
      </c>
      <c r="F38" s="171"/>
    </row>
    <row r="39" spans="1:6" ht="20" customHeight="1">
      <c r="A39" s="31">
        <v>35</v>
      </c>
      <c r="B39" s="31">
        <v>12057</v>
      </c>
      <c r="C39" s="174" t="str">
        <f ca="1">IFERROR(__xludf.DUMMYFUNCTION("""COMPUTED_VALUE"""),"ด.ญ.")</f>
        <v>ด.ญ.</v>
      </c>
      <c r="D39" s="175" t="str">
        <f ca="1">IFERROR(__xludf.DUMMYFUNCTION("""COMPUTED_VALUE"""),"อภัสนันท์")</f>
        <v>อภัสนันท์</v>
      </c>
      <c r="E39" s="75" t="str">
        <f ca="1">IFERROR(__xludf.DUMMYFUNCTION("""COMPUTED_VALUE"""),"เสล่ราษฎร์")</f>
        <v>เสล่ราษฎร์</v>
      </c>
      <c r="F39" s="171"/>
    </row>
    <row r="40" spans="1:6" ht="20" customHeight="1">
      <c r="A40" s="31">
        <v>36</v>
      </c>
      <c r="B40" s="31">
        <v>12058</v>
      </c>
      <c r="C40" s="86" t="s">
        <v>1</v>
      </c>
      <c r="D40" s="138" t="str">
        <f ca="1">IFERROR(__xludf.DUMMYFUNCTION("""COMPUTED_VALUE"""),"อรอุมา")</f>
        <v>อรอุมา</v>
      </c>
      <c r="E40" s="139" t="str">
        <f ca="1">IFERROR(__xludf.DUMMYFUNCTION("""COMPUTED_VALUE"""),"จันทร์เเก้ว")</f>
        <v>จันทร์เเก้ว</v>
      </c>
      <c r="F40" s="171"/>
    </row>
    <row r="41" spans="1:6" ht="20" customHeight="1">
      <c r="A41" s="31">
        <v>37</v>
      </c>
      <c r="B41" s="206">
        <v>12453</v>
      </c>
      <c r="C41" s="6" t="s">
        <v>1</v>
      </c>
      <c r="D41" s="17" t="s">
        <v>771</v>
      </c>
      <c r="E41" s="8" t="s">
        <v>772</v>
      </c>
      <c r="F41" s="213" t="s">
        <v>763</v>
      </c>
    </row>
    <row r="42" spans="1:6" ht="20" customHeight="1">
      <c r="A42" s="31">
        <v>38</v>
      </c>
      <c r="B42" s="206">
        <v>12454</v>
      </c>
      <c r="C42" s="6" t="s">
        <v>1</v>
      </c>
      <c r="D42" s="17" t="s">
        <v>769</v>
      </c>
      <c r="E42" s="8" t="s">
        <v>770</v>
      </c>
      <c r="F42" s="208" t="s">
        <v>763</v>
      </c>
    </row>
  </sheetData>
  <sortState xmlns:xlrd2="http://schemas.microsoft.com/office/spreadsheetml/2017/richdata2" ref="C41:E42">
    <sortCondition ref="D41:D42"/>
  </sortState>
  <mergeCells count="4">
    <mergeCell ref="A1:F1"/>
    <mergeCell ref="A2:F2"/>
    <mergeCell ref="C4:E4"/>
    <mergeCell ref="A3:F3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4.26953125" style="115" bestFit="1" customWidth="1"/>
    <col min="4" max="4" width="13.7265625" style="112" customWidth="1"/>
    <col min="5" max="5" width="13" style="112" customWidth="1"/>
    <col min="6" max="6" width="53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789</v>
      </c>
      <c r="B2" s="218"/>
      <c r="C2" s="218"/>
      <c r="D2" s="218"/>
      <c r="E2" s="218"/>
      <c r="F2" s="218"/>
    </row>
    <row r="3" spans="1:9" s="55" customFormat="1" ht="20.149999999999999" customHeight="1">
      <c r="A3" s="222" t="s">
        <v>751</v>
      </c>
      <c r="B3" s="222"/>
      <c r="C3" s="222"/>
      <c r="D3" s="222"/>
      <c r="E3" s="222"/>
      <c r="F3" s="222"/>
    </row>
    <row r="4" spans="1:9" s="58" customFormat="1" ht="40" customHeight="1">
      <c r="A4" s="56" t="s">
        <v>24</v>
      </c>
      <c r="B4" s="57" t="s">
        <v>25</v>
      </c>
      <c r="C4" s="223" t="s">
        <v>26</v>
      </c>
      <c r="D4" s="224"/>
      <c r="E4" s="225"/>
      <c r="F4" s="56" t="s">
        <v>0</v>
      </c>
    </row>
    <row r="5" spans="1:9" ht="23" customHeight="1">
      <c r="A5" s="31">
        <v>1</v>
      </c>
      <c r="B5" s="206">
        <v>11526</v>
      </c>
      <c r="C5" s="14" t="s">
        <v>2</v>
      </c>
      <c r="D5" s="29" t="s">
        <v>5</v>
      </c>
      <c r="E5" s="14" t="s">
        <v>516</v>
      </c>
      <c r="F5" s="184"/>
    </row>
    <row r="6" spans="1:9" ht="23" customHeight="1">
      <c r="A6" s="31">
        <v>2</v>
      </c>
      <c r="B6" s="31">
        <v>12059</v>
      </c>
      <c r="C6" s="175" t="s">
        <v>2</v>
      </c>
      <c r="D6" s="175" t="s">
        <v>534</v>
      </c>
      <c r="E6" s="175" t="s">
        <v>535</v>
      </c>
      <c r="F6" s="37"/>
    </row>
    <row r="7" spans="1:9" ht="23" customHeight="1">
      <c r="A7" s="31">
        <v>3</v>
      </c>
      <c r="B7" s="31">
        <v>12060</v>
      </c>
      <c r="C7" s="17" t="s">
        <v>2</v>
      </c>
      <c r="D7" s="29" t="s">
        <v>508</v>
      </c>
      <c r="E7" s="29" t="s">
        <v>509</v>
      </c>
      <c r="F7" s="150"/>
    </row>
    <row r="8" spans="1:9" ht="23" customHeight="1">
      <c r="A8" s="31">
        <v>4</v>
      </c>
      <c r="B8" s="31">
        <v>12061</v>
      </c>
      <c r="C8" s="175" t="str">
        <f ca="1">IFERROR(__xludf.DUMMYFUNCTION("""COMPUTED_VALUE"""),"ด.ช.")</f>
        <v>ด.ช.</v>
      </c>
      <c r="D8" s="175" t="str">
        <f ca="1">IFERROR(__xludf.DUMMYFUNCTION("""COMPUTED_VALUE"""),"จักรภัทร")</f>
        <v>จักรภัทร</v>
      </c>
      <c r="E8" s="175" t="str">
        <f ca="1">IFERROR(__xludf.DUMMYFUNCTION("""COMPUTED_VALUE"""),"สรรเพชร")</f>
        <v>สรรเพชร</v>
      </c>
      <c r="F8" s="4"/>
    </row>
    <row r="9" spans="1:9" ht="23" customHeight="1">
      <c r="A9" s="31">
        <v>5</v>
      </c>
      <c r="B9" s="31">
        <v>12062</v>
      </c>
      <c r="C9" s="175" t="str">
        <f ca="1">IFERROR(__xludf.DUMMYFUNCTION("""COMPUTED_VALUE"""),"ด.ช.")</f>
        <v>ด.ช.</v>
      </c>
      <c r="D9" s="175" t="str">
        <f ca="1">IFERROR(__xludf.DUMMYFUNCTION("""COMPUTED_VALUE"""),"จิรายุ")</f>
        <v>จิรายุ</v>
      </c>
      <c r="E9" s="175" t="str">
        <f ca="1">IFERROR(__xludf.DUMMYFUNCTION("""COMPUTED_VALUE"""),"จงเทพ")</f>
        <v>จงเทพ</v>
      </c>
      <c r="F9" s="7"/>
    </row>
    <row r="10" spans="1:9" ht="23" customHeight="1">
      <c r="A10" s="31">
        <v>6</v>
      </c>
      <c r="B10" s="31">
        <v>12065</v>
      </c>
      <c r="C10" s="175" t="str">
        <f ca="1">IFERROR(__xludf.DUMMYFUNCTION("""COMPUTED_VALUE"""),"ด.ช.")</f>
        <v>ด.ช.</v>
      </c>
      <c r="D10" s="175" t="str">
        <f ca="1">IFERROR(__xludf.DUMMYFUNCTION("""COMPUTED_VALUE"""),"ณัฐติชานนท์")</f>
        <v>ณัฐติชานนท์</v>
      </c>
      <c r="E10" s="175" t="str">
        <f ca="1">IFERROR(__xludf.DUMMYFUNCTION("""COMPUTED_VALUE"""),"สิหิง")</f>
        <v>สิหิง</v>
      </c>
      <c r="F10" s="22"/>
    </row>
    <row r="11" spans="1:9" ht="23" customHeight="1">
      <c r="A11" s="31">
        <v>7</v>
      </c>
      <c r="B11" s="31">
        <v>12066</v>
      </c>
      <c r="C11" s="175" t="str">
        <f ca="1">IFERROR(__xludf.DUMMYFUNCTION("""COMPUTED_VALUE"""),"ด.ช.")</f>
        <v>ด.ช.</v>
      </c>
      <c r="D11" s="175" t="str">
        <f ca="1">IFERROR(__xludf.DUMMYFUNCTION("""COMPUTED_VALUE"""),"ณัฐภูมินทร์")</f>
        <v>ณัฐภูมินทร์</v>
      </c>
      <c r="E11" s="175" t="str">
        <f ca="1">IFERROR(__xludf.DUMMYFUNCTION("""COMPUTED_VALUE"""),"เพ็งประจญ")</f>
        <v>เพ็งประจญ</v>
      </c>
      <c r="F11" s="7"/>
    </row>
    <row r="12" spans="1:9" ht="23" customHeight="1">
      <c r="A12" s="31">
        <v>8</v>
      </c>
      <c r="B12" s="31">
        <v>12067</v>
      </c>
      <c r="C12" s="17" t="s">
        <v>2</v>
      </c>
      <c r="D12" s="29" t="s">
        <v>512</v>
      </c>
      <c r="E12" s="29" t="s">
        <v>513</v>
      </c>
      <c r="F12" s="150"/>
    </row>
    <row r="13" spans="1:9" ht="23" customHeight="1">
      <c r="A13" s="31">
        <v>9</v>
      </c>
      <c r="B13" s="31">
        <v>12070</v>
      </c>
      <c r="C13" s="175" t="str">
        <f ca="1">IFERROR(__xludf.DUMMYFUNCTION("""COMPUTED_VALUE"""),"ด.ช.")</f>
        <v>ด.ช.</v>
      </c>
      <c r="D13" s="175" t="str">
        <f ca="1">IFERROR(__xludf.DUMMYFUNCTION("""COMPUTED_VALUE"""),"นรวิชญ์")</f>
        <v>นรวิชญ์</v>
      </c>
      <c r="E13" s="175" t="str">
        <f ca="1">IFERROR(__xludf.DUMMYFUNCTION("""COMPUTED_VALUE"""),"ชูจันทร์")</f>
        <v>ชูจันทร์</v>
      </c>
      <c r="F13" s="7"/>
    </row>
    <row r="14" spans="1:9" ht="23" customHeight="1">
      <c r="A14" s="31">
        <v>10</v>
      </c>
      <c r="B14" s="31">
        <v>12071</v>
      </c>
      <c r="C14" s="185" t="s">
        <v>2</v>
      </c>
      <c r="D14" s="29" t="s">
        <v>252</v>
      </c>
      <c r="E14" s="186" t="s">
        <v>517</v>
      </c>
      <c r="F14" s="150"/>
    </row>
    <row r="15" spans="1:9" ht="23" customHeight="1">
      <c r="A15" s="31">
        <v>11</v>
      </c>
      <c r="B15" s="31">
        <v>12072</v>
      </c>
      <c r="C15" s="174" t="s">
        <v>2</v>
      </c>
      <c r="D15" s="175" t="s">
        <v>706</v>
      </c>
      <c r="E15" s="75" t="s">
        <v>533</v>
      </c>
      <c r="F15" s="37"/>
    </row>
    <row r="16" spans="1:9" ht="23" customHeight="1">
      <c r="A16" s="31">
        <v>12</v>
      </c>
      <c r="B16" s="31">
        <v>12073</v>
      </c>
      <c r="C16" s="174" t="str">
        <f ca="1">IFERROR(__xludf.DUMMYFUNCTION("""COMPUTED_VALUE"""),"ด.ช.")</f>
        <v>ด.ช.</v>
      </c>
      <c r="D16" s="175" t="str">
        <f ca="1">IFERROR(__xludf.DUMMYFUNCTION("""COMPUTED_VALUE"""),"ปาณัท")</f>
        <v>ปาณัท</v>
      </c>
      <c r="E16" s="75" t="str">
        <f ca="1">IFERROR(__xludf.DUMMYFUNCTION("""COMPUTED_VALUE"""),"จินดา")</f>
        <v>จินดา</v>
      </c>
      <c r="F16" s="150"/>
    </row>
    <row r="17" spans="1:6" ht="23" customHeight="1">
      <c r="A17" s="31">
        <v>13</v>
      </c>
      <c r="B17" s="31">
        <v>12076</v>
      </c>
      <c r="C17" s="161" t="s">
        <v>2</v>
      </c>
      <c r="D17" s="161" t="s">
        <v>520</v>
      </c>
      <c r="E17" s="161" t="s">
        <v>521</v>
      </c>
      <c r="F17" s="22"/>
    </row>
    <row r="18" spans="1:6" ht="23" customHeight="1">
      <c r="A18" s="31">
        <v>14</v>
      </c>
      <c r="B18" s="31">
        <v>12077</v>
      </c>
      <c r="C18" s="174" t="str">
        <f ca="1">IFERROR(__xludf.DUMMYFUNCTION("""COMPUTED_VALUE"""),"ด.ช.")</f>
        <v>ด.ช.</v>
      </c>
      <c r="D18" s="175" t="str">
        <f ca="1">IFERROR(__xludf.DUMMYFUNCTION("""COMPUTED_VALUE"""),"ภาณุศิษฏ์")</f>
        <v>ภาณุศิษฏ์</v>
      </c>
      <c r="E18" s="75" t="str">
        <f ca="1">IFERROR(__xludf.DUMMYFUNCTION("""COMPUTED_VALUE"""),"บุญวัฒน์")</f>
        <v>บุญวัฒน์</v>
      </c>
      <c r="F18" s="4"/>
    </row>
    <row r="19" spans="1:6" ht="23" customHeight="1">
      <c r="A19" s="31">
        <v>15</v>
      </c>
      <c r="B19" s="31">
        <v>12078</v>
      </c>
      <c r="C19" s="87" t="s">
        <v>2</v>
      </c>
      <c r="D19" s="29" t="s">
        <v>522</v>
      </c>
      <c r="E19" s="186" t="s">
        <v>523</v>
      </c>
      <c r="F19" s="150"/>
    </row>
    <row r="20" spans="1:6" ht="23" customHeight="1">
      <c r="A20" s="31">
        <v>16</v>
      </c>
      <c r="B20" s="31">
        <v>12079</v>
      </c>
      <c r="C20" s="200" t="s">
        <v>2</v>
      </c>
      <c r="D20" s="27" t="s">
        <v>334</v>
      </c>
      <c r="E20" s="199" t="s">
        <v>524</v>
      </c>
      <c r="F20" s="197"/>
    </row>
    <row r="21" spans="1:6" ht="23" customHeight="1">
      <c r="A21" s="31">
        <v>17</v>
      </c>
      <c r="B21" s="31">
        <v>12080</v>
      </c>
      <c r="C21" s="174" t="str">
        <f ca="1">IFERROR(__xludf.DUMMYFUNCTION("""COMPUTED_VALUE"""),"ด.ช.")</f>
        <v>ด.ช.</v>
      </c>
      <c r="D21" s="175" t="str">
        <f ca="1">IFERROR(__xludf.DUMMYFUNCTION("""COMPUTED_VALUE"""),"อชิระ")</f>
        <v>อชิระ</v>
      </c>
      <c r="E21" s="75" t="str">
        <f ca="1">IFERROR(__xludf.DUMMYFUNCTION("""COMPUTED_VALUE"""),"มงคล")</f>
        <v>มงคล</v>
      </c>
      <c r="F21" s="7"/>
    </row>
    <row r="22" spans="1:6" ht="23" customHeight="1" thickBot="1">
      <c r="A22" s="104">
        <v>18</v>
      </c>
      <c r="B22" s="104">
        <v>12081</v>
      </c>
      <c r="C22" s="176" t="str">
        <f ca="1">IFERROR(__xludf.DUMMYFUNCTION("""COMPUTED_VALUE"""),"ด.ช.")</f>
        <v>ด.ช.</v>
      </c>
      <c r="D22" s="177" t="str">
        <f ca="1">IFERROR(__xludf.DUMMYFUNCTION("""COMPUTED_VALUE"""),"อิษฎา")</f>
        <v>อิษฎา</v>
      </c>
      <c r="E22" s="178" t="str">
        <f ca="1">IFERROR(__xludf.DUMMYFUNCTION("""COMPUTED_VALUE"""),"พุ่มพัน")</f>
        <v>พุ่มพัน</v>
      </c>
      <c r="F22" s="116"/>
    </row>
    <row r="23" spans="1:6" ht="23" customHeight="1">
      <c r="A23" s="103">
        <v>19</v>
      </c>
      <c r="B23" s="103">
        <v>12082</v>
      </c>
      <c r="C23" s="198" t="s">
        <v>1</v>
      </c>
      <c r="D23" s="27" t="s">
        <v>525</v>
      </c>
      <c r="E23" s="199" t="s">
        <v>526</v>
      </c>
      <c r="F23" s="197"/>
    </row>
    <row r="24" spans="1:6" ht="23" customHeight="1">
      <c r="A24" s="31">
        <v>20</v>
      </c>
      <c r="B24" s="31">
        <v>12083</v>
      </c>
      <c r="C24" s="174" t="s">
        <v>1</v>
      </c>
      <c r="D24" s="175" t="s">
        <v>529</v>
      </c>
      <c r="E24" s="75" t="s">
        <v>530</v>
      </c>
      <c r="F24" s="37"/>
    </row>
    <row r="25" spans="1:6" ht="23" customHeight="1">
      <c r="A25" s="31">
        <v>21</v>
      </c>
      <c r="B25" s="31">
        <v>12084</v>
      </c>
      <c r="C25" s="174" t="s">
        <v>1</v>
      </c>
      <c r="D25" s="175" t="s">
        <v>531</v>
      </c>
      <c r="E25" s="75" t="s">
        <v>532</v>
      </c>
      <c r="F25" s="37"/>
    </row>
    <row r="26" spans="1:6" ht="23" customHeight="1">
      <c r="A26" s="31">
        <v>22</v>
      </c>
      <c r="B26" s="31">
        <v>12085</v>
      </c>
      <c r="C26" s="174" t="str">
        <f ca="1">IFERROR(__xludf.DUMMYFUNCTION("""COMPUTED_VALUE"""),"ด.ญ.")</f>
        <v>ด.ญ.</v>
      </c>
      <c r="D26" s="175" t="str">
        <f ca="1">IFERROR(__xludf.DUMMYFUNCTION("""COMPUTED_VALUE"""),"ปภังกร")</f>
        <v>ปภังกร</v>
      </c>
      <c r="E26" s="75" t="str">
        <f ca="1">IFERROR(__xludf.DUMMYFUNCTION("""COMPUTED_VALUE"""),"ฤทธิศักดิ์")</f>
        <v>ฤทธิศักดิ์</v>
      </c>
      <c r="F26" s="150"/>
    </row>
    <row r="27" spans="1:6" ht="23" customHeight="1">
      <c r="A27" s="31">
        <v>23</v>
      </c>
      <c r="B27" s="31">
        <v>12086</v>
      </c>
      <c r="C27" s="174" t="str">
        <f ca="1">IFERROR(__xludf.DUMMYFUNCTION("""COMPUTED_VALUE"""),"ด.ญ.")</f>
        <v>ด.ญ.</v>
      </c>
      <c r="D27" s="175" t="str">
        <f ca="1">IFERROR(__xludf.DUMMYFUNCTION("""COMPUTED_VALUE"""),"ศุภิสรา")</f>
        <v>ศุภิสรา</v>
      </c>
      <c r="E27" s="75" t="str">
        <f ca="1">IFERROR(__xludf.DUMMYFUNCTION("""COMPUTED_VALUE"""),"กังแฮ")</f>
        <v>กังแฮ</v>
      </c>
      <c r="F27" s="150"/>
    </row>
    <row r="28" spans="1:6" ht="23" customHeight="1">
      <c r="A28" s="31">
        <v>24</v>
      </c>
      <c r="B28" s="31">
        <v>12087</v>
      </c>
      <c r="C28" s="174" t="s">
        <v>1</v>
      </c>
      <c r="D28" s="175" t="s">
        <v>536</v>
      </c>
      <c r="E28" s="75" t="s">
        <v>537</v>
      </c>
      <c r="F28" s="37"/>
    </row>
    <row r="29" spans="1:6" ht="23" customHeight="1">
      <c r="A29" s="31">
        <v>25</v>
      </c>
      <c r="B29" s="31">
        <v>12088</v>
      </c>
      <c r="C29" s="193" t="s">
        <v>1</v>
      </c>
      <c r="D29" s="29" t="s">
        <v>527</v>
      </c>
      <c r="E29" s="193" t="s">
        <v>528</v>
      </c>
      <c r="F29" s="150"/>
    </row>
  </sheetData>
  <sortState xmlns:xlrd2="http://schemas.microsoft.com/office/spreadsheetml/2017/richdata2" ref="C6:F22">
    <sortCondition ref="D6:D22"/>
  </sortState>
  <mergeCells count="4">
    <mergeCell ref="A1:F1"/>
    <mergeCell ref="A2:F2"/>
    <mergeCell ref="C4:E4"/>
    <mergeCell ref="A3:F3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workbookViewId="0">
      <selection activeCell="A4" sqref="A4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4.26953125" style="115" bestFit="1" customWidth="1"/>
    <col min="4" max="4" width="13.1796875" style="112" customWidth="1"/>
    <col min="5" max="5" width="16.81640625" style="112" customWidth="1"/>
    <col min="6" max="6" width="50.7265625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790</v>
      </c>
      <c r="B2" s="218"/>
      <c r="C2" s="218"/>
      <c r="D2" s="218"/>
      <c r="E2" s="218"/>
      <c r="F2" s="218"/>
    </row>
    <row r="3" spans="1:9" s="55" customFormat="1" ht="20.149999999999999" customHeight="1">
      <c r="A3" s="222" t="s">
        <v>799</v>
      </c>
      <c r="B3" s="222"/>
      <c r="C3" s="222"/>
      <c r="D3" s="222"/>
      <c r="E3" s="222"/>
      <c r="F3" s="222"/>
    </row>
    <row r="4" spans="1:9" s="58" customFormat="1" ht="40" customHeight="1">
      <c r="A4" s="56" t="s">
        <v>24</v>
      </c>
      <c r="B4" s="57" t="s">
        <v>25</v>
      </c>
      <c r="C4" s="223" t="s">
        <v>26</v>
      </c>
      <c r="D4" s="224"/>
      <c r="E4" s="225"/>
      <c r="F4" s="56" t="s">
        <v>0</v>
      </c>
    </row>
    <row r="5" spans="1:9" ht="23" customHeight="1">
      <c r="A5" s="31">
        <v>1</v>
      </c>
      <c r="B5" s="31">
        <v>12068</v>
      </c>
      <c r="C5" s="29" t="s">
        <v>2</v>
      </c>
      <c r="D5" s="29" t="s">
        <v>514</v>
      </c>
      <c r="E5" s="29" t="s">
        <v>515</v>
      </c>
      <c r="F5" s="217" t="s">
        <v>782</v>
      </c>
    </row>
    <row r="6" spans="1:9" ht="23" customHeight="1">
      <c r="A6" s="31">
        <v>2</v>
      </c>
      <c r="B6" s="31">
        <v>12069</v>
      </c>
      <c r="C6" s="175" t="str">
        <f ca="1">IFERROR(__xludf.DUMMYFUNCTION("""COMPUTED_VALUE"""),"ด.ช.")</f>
        <v>ด.ช.</v>
      </c>
      <c r="D6" s="175" t="str">
        <f ca="1">IFERROR(__xludf.DUMMYFUNCTION("""COMPUTED_VALUE"""),"ธัญวิสิษฐ์")</f>
        <v>ธัญวิสิษฐ์</v>
      </c>
      <c r="E6" s="175" t="str">
        <f ca="1">IFERROR(__xludf.DUMMYFUNCTION("""COMPUTED_VALUE"""),"สมานมิตร")</f>
        <v>สมานมิตร</v>
      </c>
      <c r="F6" s="217" t="s">
        <v>782</v>
      </c>
    </row>
    <row r="7" spans="1:9" ht="22" customHeight="1">
      <c r="A7" s="31">
        <v>3</v>
      </c>
      <c r="B7" s="31">
        <v>12089</v>
      </c>
      <c r="C7" s="185" t="s">
        <v>2</v>
      </c>
      <c r="D7" s="29" t="s">
        <v>538</v>
      </c>
      <c r="E7" s="186" t="s">
        <v>539</v>
      </c>
      <c r="F7" s="22"/>
    </row>
    <row r="8" spans="1:9" ht="22" customHeight="1">
      <c r="A8" s="31">
        <v>4</v>
      </c>
      <c r="B8" s="31">
        <v>12090</v>
      </c>
      <c r="C8" s="185" t="s">
        <v>2</v>
      </c>
      <c r="D8" s="29" t="s">
        <v>540</v>
      </c>
      <c r="E8" s="186" t="s">
        <v>541</v>
      </c>
      <c r="F8" s="7"/>
    </row>
    <row r="9" spans="1:9" ht="22" customHeight="1">
      <c r="A9" s="31">
        <v>5</v>
      </c>
      <c r="B9" s="31">
        <v>12091</v>
      </c>
      <c r="C9" s="187" t="s">
        <v>2</v>
      </c>
      <c r="D9" s="188" t="s">
        <v>575</v>
      </c>
      <c r="E9" s="189" t="s">
        <v>576</v>
      </c>
      <c r="F9" s="37"/>
    </row>
    <row r="10" spans="1:9" ht="22" customHeight="1">
      <c r="A10" s="31">
        <v>6</v>
      </c>
      <c r="B10" s="31">
        <v>12092</v>
      </c>
      <c r="C10" s="187" t="s">
        <v>2</v>
      </c>
      <c r="D10" s="188" t="s">
        <v>571</v>
      </c>
      <c r="E10" s="189" t="s">
        <v>572</v>
      </c>
      <c r="F10" s="37"/>
    </row>
    <row r="11" spans="1:9" ht="22" customHeight="1">
      <c r="A11" s="31">
        <v>7</v>
      </c>
      <c r="B11" s="31">
        <v>12093</v>
      </c>
      <c r="C11" s="185" t="s">
        <v>2</v>
      </c>
      <c r="D11" s="29" t="s">
        <v>542</v>
      </c>
      <c r="E11" s="186" t="s">
        <v>543</v>
      </c>
      <c r="F11" s="7"/>
    </row>
    <row r="12" spans="1:9" ht="22" customHeight="1">
      <c r="A12" s="31">
        <v>8</v>
      </c>
      <c r="B12" s="31">
        <v>12094</v>
      </c>
      <c r="C12" s="185" t="s">
        <v>2</v>
      </c>
      <c r="D12" s="29" t="s">
        <v>544</v>
      </c>
      <c r="E12" s="186" t="s">
        <v>545</v>
      </c>
      <c r="F12" s="7"/>
    </row>
    <row r="13" spans="1:9" ht="22" customHeight="1">
      <c r="A13" s="31">
        <v>9</v>
      </c>
      <c r="B13" s="31">
        <v>12095</v>
      </c>
      <c r="C13" s="185" t="s">
        <v>2</v>
      </c>
      <c r="D13" s="29" t="s">
        <v>546</v>
      </c>
      <c r="E13" s="186" t="s">
        <v>547</v>
      </c>
      <c r="F13" s="7"/>
    </row>
    <row r="14" spans="1:9" ht="22" customHeight="1">
      <c r="A14" s="31">
        <v>10</v>
      </c>
      <c r="B14" s="31">
        <v>12096</v>
      </c>
      <c r="C14" s="185" t="s">
        <v>2</v>
      </c>
      <c r="D14" s="29" t="s">
        <v>548</v>
      </c>
      <c r="E14" s="186" t="s">
        <v>549</v>
      </c>
      <c r="F14" s="150"/>
    </row>
    <row r="15" spans="1:9" ht="22" customHeight="1">
      <c r="A15" s="31">
        <v>11</v>
      </c>
      <c r="B15" s="31">
        <v>12097</v>
      </c>
      <c r="C15" s="187" t="s">
        <v>2</v>
      </c>
      <c r="D15" s="188" t="s">
        <v>577</v>
      </c>
      <c r="E15" s="189" t="s">
        <v>578</v>
      </c>
      <c r="F15" s="37"/>
    </row>
    <row r="16" spans="1:9" ht="22" customHeight="1">
      <c r="A16" s="31">
        <v>12</v>
      </c>
      <c r="B16" s="31">
        <v>12098</v>
      </c>
      <c r="C16" s="185" t="s">
        <v>2</v>
      </c>
      <c r="D16" s="29" t="s">
        <v>59</v>
      </c>
      <c r="E16" s="186" t="s">
        <v>550</v>
      </c>
      <c r="F16" s="7"/>
    </row>
    <row r="17" spans="1:6" ht="22" customHeight="1">
      <c r="A17" s="31">
        <v>13</v>
      </c>
      <c r="B17" s="31">
        <v>12099</v>
      </c>
      <c r="C17" s="73" t="s">
        <v>2</v>
      </c>
      <c r="D17" s="29" t="s">
        <v>582</v>
      </c>
      <c r="E17" s="71" t="s">
        <v>583</v>
      </c>
      <c r="F17" s="37"/>
    </row>
    <row r="18" spans="1:6" ht="22" customHeight="1">
      <c r="A18" s="31">
        <v>14</v>
      </c>
      <c r="B18" s="31">
        <v>12100</v>
      </c>
      <c r="C18" s="185" t="s">
        <v>2</v>
      </c>
      <c r="D18" s="29" t="s">
        <v>518</v>
      </c>
      <c r="E18" s="186" t="s">
        <v>551</v>
      </c>
      <c r="F18" s="7"/>
    </row>
    <row r="19" spans="1:6" ht="22" customHeight="1">
      <c r="A19" s="31">
        <v>15</v>
      </c>
      <c r="B19" s="31">
        <v>12103</v>
      </c>
      <c r="C19" s="185" t="s">
        <v>2</v>
      </c>
      <c r="D19" s="29" t="s">
        <v>553</v>
      </c>
      <c r="E19" s="186" t="s">
        <v>554</v>
      </c>
      <c r="F19" s="7"/>
    </row>
    <row r="20" spans="1:6" ht="22" customHeight="1">
      <c r="A20" s="31">
        <v>16</v>
      </c>
      <c r="B20" s="31">
        <v>12106</v>
      </c>
      <c r="C20" s="187" t="s">
        <v>2</v>
      </c>
      <c r="D20" s="188" t="s">
        <v>567</v>
      </c>
      <c r="E20" s="189" t="s">
        <v>568</v>
      </c>
      <c r="F20" s="37"/>
    </row>
    <row r="21" spans="1:6" ht="22" customHeight="1">
      <c r="A21" s="31">
        <v>17</v>
      </c>
      <c r="B21" s="31">
        <v>12107</v>
      </c>
      <c r="C21" s="185" t="s">
        <v>2</v>
      </c>
      <c r="D21" s="29" t="s">
        <v>555</v>
      </c>
      <c r="E21" s="186" t="s">
        <v>556</v>
      </c>
      <c r="F21" s="7"/>
    </row>
    <row r="22" spans="1:6" ht="22" customHeight="1" thickBot="1">
      <c r="A22" s="104">
        <v>18</v>
      </c>
      <c r="B22" s="104">
        <v>12109</v>
      </c>
      <c r="C22" s="194" t="s">
        <v>2</v>
      </c>
      <c r="D22" s="195" t="s">
        <v>557</v>
      </c>
      <c r="E22" s="196" t="s">
        <v>558</v>
      </c>
      <c r="F22" s="116"/>
    </row>
    <row r="23" spans="1:6" ht="22" customHeight="1">
      <c r="A23" s="103">
        <v>19</v>
      </c>
      <c r="B23" s="31">
        <v>12111</v>
      </c>
      <c r="C23" s="187" t="s">
        <v>1</v>
      </c>
      <c r="D23" s="188" t="s">
        <v>569</v>
      </c>
      <c r="E23" s="189" t="s">
        <v>570</v>
      </c>
      <c r="F23" s="37"/>
    </row>
    <row r="24" spans="1:6" ht="22" customHeight="1">
      <c r="A24" s="31">
        <v>20</v>
      </c>
      <c r="B24" s="31">
        <v>12112</v>
      </c>
      <c r="C24" s="185" t="s">
        <v>1</v>
      </c>
      <c r="D24" s="29" t="s">
        <v>696</v>
      </c>
      <c r="E24" s="186" t="s">
        <v>697</v>
      </c>
      <c r="F24" s="37"/>
    </row>
    <row r="25" spans="1:6" ht="22" customHeight="1">
      <c r="A25" s="31">
        <v>21</v>
      </c>
      <c r="B25" s="31">
        <v>12113</v>
      </c>
      <c r="C25" s="185" t="s">
        <v>1</v>
      </c>
      <c r="D25" s="29" t="s">
        <v>559</v>
      </c>
      <c r="E25" s="186" t="s">
        <v>560</v>
      </c>
      <c r="F25" s="22"/>
    </row>
    <row r="26" spans="1:6" ht="22" customHeight="1">
      <c r="A26" s="31">
        <v>22</v>
      </c>
      <c r="B26" s="31">
        <v>12115</v>
      </c>
      <c r="C26" s="187" t="s">
        <v>1</v>
      </c>
      <c r="D26" s="29" t="s">
        <v>561</v>
      </c>
      <c r="E26" s="186" t="s">
        <v>562</v>
      </c>
      <c r="F26" s="4"/>
    </row>
    <row r="27" spans="1:6" ht="22" customHeight="1">
      <c r="A27" s="31">
        <v>23</v>
      </c>
      <c r="B27" s="31">
        <v>12116</v>
      </c>
      <c r="C27" s="187" t="s">
        <v>1</v>
      </c>
      <c r="D27" s="188" t="s">
        <v>263</v>
      </c>
      <c r="E27" s="189" t="s">
        <v>581</v>
      </c>
      <c r="F27" s="37"/>
    </row>
    <row r="28" spans="1:6" ht="22" customHeight="1">
      <c r="A28" s="31">
        <v>24</v>
      </c>
      <c r="B28" s="31">
        <v>12117</v>
      </c>
      <c r="C28" s="185" t="s">
        <v>1</v>
      </c>
      <c r="D28" s="188" t="s">
        <v>579</v>
      </c>
      <c r="E28" s="189" t="s">
        <v>580</v>
      </c>
      <c r="F28" s="37"/>
    </row>
    <row r="29" spans="1:6" ht="22" customHeight="1">
      <c r="A29" s="31">
        <v>25</v>
      </c>
      <c r="B29" s="31">
        <v>12118</v>
      </c>
      <c r="C29" s="192" t="s">
        <v>1</v>
      </c>
      <c r="D29" s="29" t="s">
        <v>563</v>
      </c>
      <c r="E29" s="193" t="s">
        <v>564</v>
      </c>
      <c r="F29" s="7"/>
    </row>
    <row r="30" spans="1:6" ht="22" customHeight="1">
      <c r="A30" s="31">
        <v>26</v>
      </c>
      <c r="B30" s="31">
        <v>12119</v>
      </c>
      <c r="C30" s="193" t="s">
        <v>1</v>
      </c>
      <c r="D30" s="188" t="s">
        <v>573</v>
      </c>
      <c r="E30" s="192" t="s">
        <v>574</v>
      </c>
      <c r="F30" s="37"/>
    </row>
    <row r="31" spans="1:6" ht="20.149999999999999" customHeight="1">
      <c r="A31" s="31">
        <v>27</v>
      </c>
      <c r="B31" s="31">
        <v>12120</v>
      </c>
      <c r="C31" s="193" t="s">
        <v>1</v>
      </c>
      <c r="D31" s="29" t="s">
        <v>565</v>
      </c>
      <c r="E31" s="193" t="s">
        <v>566</v>
      </c>
      <c r="F31" s="4"/>
    </row>
  </sheetData>
  <sortState xmlns:xlrd2="http://schemas.microsoft.com/office/spreadsheetml/2017/richdata2" ref="D23:F31">
    <sortCondition ref="D23:D31"/>
  </sortState>
  <mergeCells count="4">
    <mergeCell ref="A1:F1"/>
    <mergeCell ref="A2:F2"/>
    <mergeCell ref="C4:E4"/>
    <mergeCell ref="A3:F3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5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4.26953125" style="115" bestFit="1" customWidth="1"/>
    <col min="4" max="4" width="13" style="112" customWidth="1"/>
    <col min="5" max="5" width="15.1796875" style="112" customWidth="1"/>
    <col min="6" max="6" width="53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791</v>
      </c>
      <c r="B2" s="218"/>
      <c r="C2" s="218"/>
      <c r="D2" s="218"/>
      <c r="E2" s="218"/>
      <c r="F2" s="218"/>
    </row>
    <row r="3" spans="1:9" s="55" customFormat="1" ht="20.149999999999999" customHeight="1">
      <c r="A3" s="222" t="s">
        <v>752</v>
      </c>
      <c r="B3" s="222"/>
      <c r="C3" s="222"/>
      <c r="D3" s="222"/>
      <c r="E3" s="222"/>
      <c r="F3" s="222"/>
    </row>
    <row r="4" spans="1:9" s="58" customFormat="1" ht="40" customHeight="1">
      <c r="A4" s="56" t="s">
        <v>24</v>
      </c>
      <c r="B4" s="57" t="s">
        <v>25</v>
      </c>
      <c r="C4" s="223" t="s">
        <v>26</v>
      </c>
      <c r="D4" s="224"/>
      <c r="E4" s="225"/>
      <c r="F4" s="56" t="s">
        <v>0</v>
      </c>
    </row>
    <row r="5" spans="1:9" ht="23" customHeight="1">
      <c r="A5" s="31">
        <v>1</v>
      </c>
      <c r="B5" s="31">
        <v>12064</v>
      </c>
      <c r="C5" s="17" t="s">
        <v>2</v>
      </c>
      <c r="D5" s="29" t="s">
        <v>510</v>
      </c>
      <c r="E5" s="29" t="s">
        <v>511</v>
      </c>
      <c r="F5" s="217" t="s">
        <v>782</v>
      </c>
    </row>
    <row r="6" spans="1:9" ht="22" customHeight="1">
      <c r="A6" s="31">
        <v>2</v>
      </c>
      <c r="B6" s="31">
        <v>12121</v>
      </c>
      <c r="C6" s="163" t="s">
        <v>2</v>
      </c>
      <c r="D6" s="163" t="s">
        <v>587</v>
      </c>
      <c r="E6" s="164" t="s">
        <v>588</v>
      </c>
      <c r="F6" s="7"/>
    </row>
    <row r="7" spans="1:9" ht="22" customHeight="1">
      <c r="A7" s="31">
        <v>3</v>
      </c>
      <c r="B7" s="31">
        <v>12123</v>
      </c>
      <c r="C7" s="28" t="s">
        <v>2</v>
      </c>
      <c r="D7" s="29" t="s">
        <v>589</v>
      </c>
      <c r="E7" s="28" t="s">
        <v>590</v>
      </c>
      <c r="F7" s="7"/>
    </row>
    <row r="8" spans="1:9" ht="22" customHeight="1">
      <c r="A8" s="31">
        <v>4</v>
      </c>
      <c r="B8" s="31">
        <v>12124</v>
      </c>
      <c r="C8" s="106" t="s">
        <v>2</v>
      </c>
      <c r="D8" s="105" t="s">
        <v>591</v>
      </c>
      <c r="E8" s="106" t="s">
        <v>592</v>
      </c>
      <c r="F8" s="22"/>
    </row>
    <row r="9" spans="1:9" ht="22" customHeight="1">
      <c r="A9" s="31">
        <v>5</v>
      </c>
      <c r="B9" s="31">
        <v>12126</v>
      </c>
      <c r="C9" s="28" t="s">
        <v>2</v>
      </c>
      <c r="D9" s="23" t="s">
        <v>593</v>
      </c>
      <c r="E9" s="12" t="s">
        <v>594</v>
      </c>
      <c r="F9" s="7"/>
    </row>
    <row r="10" spans="1:9" ht="22" customHeight="1">
      <c r="A10" s="31">
        <v>6</v>
      </c>
      <c r="B10" s="31">
        <v>12127</v>
      </c>
      <c r="C10" s="28" t="s">
        <v>2</v>
      </c>
      <c r="D10" s="23" t="s">
        <v>595</v>
      </c>
      <c r="E10" s="12" t="s">
        <v>596</v>
      </c>
      <c r="F10" s="7"/>
    </row>
    <row r="11" spans="1:9" ht="22" customHeight="1">
      <c r="A11" s="31">
        <v>7</v>
      </c>
      <c r="B11" s="31">
        <v>12128</v>
      </c>
      <c r="C11" s="28" t="s">
        <v>2</v>
      </c>
      <c r="D11" s="17" t="s">
        <v>13</v>
      </c>
      <c r="E11" s="12" t="s">
        <v>597</v>
      </c>
      <c r="F11" s="150"/>
    </row>
    <row r="12" spans="1:9" ht="22" customHeight="1">
      <c r="A12" s="31">
        <v>8</v>
      </c>
      <c r="B12" s="31">
        <v>12129</v>
      </c>
      <c r="C12" s="28" t="s">
        <v>2</v>
      </c>
      <c r="D12" s="14" t="s">
        <v>598</v>
      </c>
      <c r="E12" s="12" t="s">
        <v>599</v>
      </c>
      <c r="F12" s="4"/>
    </row>
    <row r="13" spans="1:9" ht="22" customHeight="1">
      <c r="A13" s="31">
        <v>9</v>
      </c>
      <c r="B13" s="31">
        <v>12131</v>
      </c>
      <c r="C13" s="28" t="s">
        <v>2</v>
      </c>
      <c r="D13" s="23" t="s">
        <v>601</v>
      </c>
      <c r="E13" s="12" t="s">
        <v>602</v>
      </c>
      <c r="F13" s="7"/>
    </row>
    <row r="14" spans="1:9" ht="22" customHeight="1">
      <c r="A14" s="31">
        <v>10</v>
      </c>
      <c r="B14" s="31">
        <v>12132</v>
      </c>
      <c r="C14" s="28" t="s">
        <v>2</v>
      </c>
      <c r="D14" s="29" t="s">
        <v>603</v>
      </c>
      <c r="E14" s="28" t="s">
        <v>604</v>
      </c>
      <c r="F14" s="7"/>
    </row>
    <row r="15" spans="1:9" ht="22" customHeight="1">
      <c r="A15" s="31">
        <v>11</v>
      </c>
      <c r="B15" s="31">
        <v>12133</v>
      </c>
      <c r="C15" s="28" t="s">
        <v>2</v>
      </c>
      <c r="D15" s="17" t="s">
        <v>605</v>
      </c>
      <c r="E15" s="12" t="s">
        <v>606</v>
      </c>
      <c r="F15" s="7"/>
    </row>
    <row r="16" spans="1:9" ht="22" customHeight="1">
      <c r="A16" s="31">
        <v>12</v>
      </c>
      <c r="B16" s="31">
        <v>12134</v>
      </c>
      <c r="C16" s="84" t="s">
        <v>2</v>
      </c>
      <c r="D16" s="16" t="s">
        <v>607</v>
      </c>
      <c r="E16" s="20" t="s">
        <v>608</v>
      </c>
      <c r="F16" s="150"/>
    </row>
    <row r="17" spans="1:6" ht="22" customHeight="1">
      <c r="A17" s="31">
        <v>13</v>
      </c>
      <c r="B17" s="31">
        <v>12135</v>
      </c>
      <c r="C17" s="74" t="s">
        <v>2</v>
      </c>
      <c r="D17" s="17" t="s">
        <v>609</v>
      </c>
      <c r="E17" s="25" t="s">
        <v>610</v>
      </c>
      <c r="F17" s="7"/>
    </row>
    <row r="18" spans="1:6" ht="22" customHeight="1">
      <c r="A18" s="31">
        <v>14</v>
      </c>
      <c r="B18" s="31">
        <v>12136</v>
      </c>
      <c r="C18" s="6" t="s">
        <v>2</v>
      </c>
      <c r="D18" s="14" t="s">
        <v>611</v>
      </c>
      <c r="E18" s="8" t="s">
        <v>612</v>
      </c>
      <c r="F18" s="7"/>
    </row>
    <row r="19" spans="1:6" ht="22" customHeight="1">
      <c r="A19" s="31">
        <v>15</v>
      </c>
      <c r="B19" s="31">
        <v>12137</v>
      </c>
      <c r="C19" s="6" t="s">
        <v>2</v>
      </c>
      <c r="D19" s="17" t="s">
        <v>613</v>
      </c>
      <c r="E19" s="8" t="s">
        <v>614</v>
      </c>
      <c r="F19" s="22"/>
    </row>
    <row r="20" spans="1:6" ht="22" customHeight="1">
      <c r="A20" s="31">
        <v>16</v>
      </c>
      <c r="B20" s="31">
        <v>12138</v>
      </c>
      <c r="C20" s="6" t="s">
        <v>2</v>
      </c>
      <c r="D20" s="29" t="s">
        <v>615</v>
      </c>
      <c r="E20" s="6" t="s">
        <v>616</v>
      </c>
      <c r="F20" s="150"/>
    </row>
    <row r="21" spans="1:6" ht="22" customHeight="1">
      <c r="A21" s="31">
        <v>17</v>
      </c>
      <c r="B21" s="31">
        <v>12139</v>
      </c>
      <c r="C21" s="154" t="s">
        <v>2</v>
      </c>
      <c r="D21" s="105" t="s">
        <v>617</v>
      </c>
      <c r="E21" s="154" t="s">
        <v>618</v>
      </c>
      <c r="F21" s="4"/>
    </row>
    <row r="22" spans="1:6" ht="22" customHeight="1">
      <c r="A22" s="31">
        <v>18</v>
      </c>
      <c r="B22" s="31">
        <v>12140</v>
      </c>
      <c r="C22" s="70" t="s">
        <v>2</v>
      </c>
      <c r="D22" s="23" t="s">
        <v>619</v>
      </c>
      <c r="E22" s="11" t="s">
        <v>620</v>
      </c>
      <c r="F22" s="7"/>
    </row>
    <row r="23" spans="1:6" ht="22" customHeight="1">
      <c r="A23" s="31">
        <v>19</v>
      </c>
      <c r="B23" s="31">
        <v>12141</v>
      </c>
      <c r="C23" s="14" t="s">
        <v>2</v>
      </c>
      <c r="D23" s="29" t="s">
        <v>621</v>
      </c>
      <c r="E23" s="14" t="s">
        <v>622</v>
      </c>
      <c r="F23" s="7"/>
    </row>
    <row r="24" spans="1:6" ht="22" customHeight="1">
      <c r="A24" s="31">
        <v>20</v>
      </c>
      <c r="B24" s="31">
        <v>12142</v>
      </c>
      <c r="C24" s="28" t="s">
        <v>2</v>
      </c>
      <c r="D24" s="102" t="s">
        <v>623</v>
      </c>
      <c r="E24" s="12" t="s">
        <v>624</v>
      </c>
      <c r="F24" s="120"/>
    </row>
    <row r="25" spans="1:6" ht="22" customHeight="1">
      <c r="A25" s="31">
        <v>21</v>
      </c>
      <c r="B25" s="31">
        <v>12143</v>
      </c>
      <c r="C25" s="6" t="s">
        <v>2</v>
      </c>
      <c r="D25" s="14" t="s">
        <v>625</v>
      </c>
      <c r="E25" s="8" t="s">
        <v>626</v>
      </c>
      <c r="F25" s="22"/>
    </row>
    <row r="26" spans="1:6" ht="22" customHeight="1">
      <c r="A26" s="31">
        <v>22</v>
      </c>
      <c r="B26" s="31">
        <v>12144</v>
      </c>
      <c r="C26" s="6" t="s">
        <v>2</v>
      </c>
      <c r="D26" s="17" t="s">
        <v>627</v>
      </c>
      <c r="E26" s="8" t="s">
        <v>628</v>
      </c>
      <c r="F26" s="7"/>
    </row>
    <row r="27" spans="1:6" ht="22" customHeight="1">
      <c r="A27" s="31">
        <v>23</v>
      </c>
      <c r="B27" s="31">
        <v>12146</v>
      </c>
      <c r="C27" s="6" t="s">
        <v>2</v>
      </c>
      <c r="D27" s="23" t="s">
        <v>629</v>
      </c>
      <c r="E27" s="8" t="s">
        <v>630</v>
      </c>
      <c r="F27" s="4"/>
    </row>
    <row r="28" spans="1:6" ht="22" customHeight="1">
      <c r="A28" s="31">
        <v>24</v>
      </c>
      <c r="B28" s="31">
        <v>12147</v>
      </c>
      <c r="C28" s="44" t="s">
        <v>2</v>
      </c>
      <c r="D28" s="16" t="s">
        <v>631</v>
      </c>
      <c r="E28" s="26" t="s">
        <v>632</v>
      </c>
      <c r="F28" s="7"/>
    </row>
    <row r="29" spans="1:6" ht="23" customHeight="1">
      <c r="A29" s="31">
        <v>25</v>
      </c>
      <c r="B29" s="31">
        <v>12148</v>
      </c>
      <c r="C29" s="210" t="s">
        <v>2</v>
      </c>
      <c r="D29" s="105" t="s">
        <v>633</v>
      </c>
      <c r="E29" s="211" t="s">
        <v>634</v>
      </c>
      <c r="F29" s="207"/>
    </row>
    <row r="30" spans="1:6" ht="22" customHeight="1">
      <c r="A30" s="31">
        <v>26</v>
      </c>
      <c r="B30" s="31">
        <v>12149</v>
      </c>
      <c r="C30" s="113" t="s">
        <v>2</v>
      </c>
      <c r="D30" s="14" t="s">
        <v>635</v>
      </c>
      <c r="E30" s="113" t="s">
        <v>636</v>
      </c>
      <c r="F30" s="146"/>
    </row>
    <row r="31" spans="1:6" ht="22" customHeight="1" thickBot="1">
      <c r="A31" s="104">
        <v>27</v>
      </c>
      <c r="B31" s="216">
        <v>12455</v>
      </c>
      <c r="C31" s="202" t="s">
        <v>2</v>
      </c>
      <c r="D31" s="202" t="s">
        <v>514</v>
      </c>
      <c r="E31" s="202" t="s">
        <v>773</v>
      </c>
      <c r="F31" s="214" t="s">
        <v>774</v>
      </c>
    </row>
    <row r="32" spans="1:6" ht="22" customHeight="1">
      <c r="A32" s="103">
        <v>28</v>
      </c>
      <c r="B32" s="103">
        <v>12150</v>
      </c>
      <c r="C32" s="28" t="s">
        <v>1</v>
      </c>
      <c r="D32" s="165" t="s">
        <v>637</v>
      </c>
      <c r="E32" s="12" t="s">
        <v>638</v>
      </c>
      <c r="F32" s="197"/>
    </row>
    <row r="33" spans="1:6" ht="22" customHeight="1">
      <c r="A33" s="31">
        <v>29</v>
      </c>
      <c r="B33" s="31">
        <v>12151</v>
      </c>
      <c r="C33" s="6" t="s">
        <v>1</v>
      </c>
      <c r="D33" s="23" t="s">
        <v>639</v>
      </c>
      <c r="E33" s="8" t="s">
        <v>640</v>
      </c>
      <c r="F33" s="4"/>
    </row>
    <row r="34" spans="1:6" ht="22" customHeight="1">
      <c r="A34" s="31">
        <v>30</v>
      </c>
      <c r="B34" s="31">
        <v>12152</v>
      </c>
      <c r="C34" s="73" t="s">
        <v>1</v>
      </c>
      <c r="D34" s="17" t="s">
        <v>641</v>
      </c>
      <c r="E34" s="59" t="s">
        <v>642</v>
      </c>
      <c r="F34" s="7"/>
    </row>
    <row r="35" spans="1:6" ht="22" customHeight="1">
      <c r="A35" s="31">
        <v>31</v>
      </c>
      <c r="B35" s="31">
        <v>12153</v>
      </c>
      <c r="C35" s="73" t="s">
        <v>1</v>
      </c>
      <c r="D35" s="14" t="s">
        <v>643</v>
      </c>
      <c r="E35" s="59" t="s">
        <v>644</v>
      </c>
      <c r="F35" s="4"/>
    </row>
  </sheetData>
  <sortState xmlns:xlrd2="http://schemas.microsoft.com/office/spreadsheetml/2017/richdata2" ref="B6:E30">
    <sortCondition ref="B6:B30"/>
  </sortState>
  <mergeCells count="4">
    <mergeCell ref="A1:F1"/>
    <mergeCell ref="A2:F2"/>
    <mergeCell ref="C4:E4"/>
    <mergeCell ref="A3:F3"/>
  </mergeCells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workbookViewId="0">
      <selection activeCell="A2" sqref="A2:F2"/>
    </sheetView>
  </sheetViews>
  <sheetFormatPr defaultColWidth="10.26953125" defaultRowHeight="20.149999999999999" customHeight="1"/>
  <cols>
    <col min="1" max="1" width="5.26953125" style="2" customWidth="1"/>
    <col min="2" max="2" width="13" style="112" bestFit="1" customWidth="1"/>
    <col min="3" max="3" width="4.26953125" style="115" bestFit="1" customWidth="1"/>
    <col min="4" max="4" width="13.54296875" style="112" customWidth="1"/>
    <col min="5" max="5" width="14" style="112" customWidth="1"/>
    <col min="6" max="6" width="53" style="112" customWidth="1"/>
    <col min="7" max="16384" width="10.26953125" style="112"/>
  </cols>
  <sheetData>
    <row r="1" spans="1:9" s="1" customFormat="1" ht="20.149999999999999" customHeight="1">
      <c r="A1" s="218" t="s">
        <v>16</v>
      </c>
      <c r="B1" s="218"/>
      <c r="C1" s="218"/>
      <c r="D1" s="218"/>
      <c r="E1" s="218"/>
      <c r="F1" s="218"/>
      <c r="G1" s="54"/>
      <c r="H1" s="54"/>
      <c r="I1" s="54"/>
    </row>
    <row r="2" spans="1:9" s="55" customFormat="1" ht="20.149999999999999" customHeight="1">
      <c r="A2" s="218" t="s">
        <v>792</v>
      </c>
      <c r="B2" s="218"/>
      <c r="C2" s="218"/>
      <c r="D2" s="218"/>
      <c r="E2" s="218"/>
      <c r="F2" s="218"/>
    </row>
    <row r="3" spans="1:9" s="55" customFormat="1" ht="20.149999999999999" customHeight="1">
      <c r="A3" s="222" t="s">
        <v>753</v>
      </c>
      <c r="B3" s="222"/>
      <c r="C3" s="222"/>
      <c r="D3" s="222"/>
      <c r="E3" s="222"/>
      <c r="F3" s="222"/>
    </row>
    <row r="4" spans="1:9" s="58" customFormat="1" ht="40" customHeight="1">
      <c r="A4" s="56" t="s">
        <v>24</v>
      </c>
      <c r="B4" s="57" t="s">
        <v>25</v>
      </c>
      <c r="C4" s="223" t="s">
        <v>26</v>
      </c>
      <c r="D4" s="224"/>
      <c r="E4" s="225"/>
      <c r="F4" s="56" t="s">
        <v>0</v>
      </c>
    </row>
    <row r="5" spans="1:9" ht="23" customHeight="1">
      <c r="A5" s="31">
        <v>1</v>
      </c>
      <c r="B5" s="31">
        <v>12075</v>
      </c>
      <c r="C5" s="185" t="s">
        <v>2</v>
      </c>
      <c r="D5" s="29" t="s">
        <v>518</v>
      </c>
      <c r="E5" s="186" t="s">
        <v>519</v>
      </c>
      <c r="F5" s="217" t="s">
        <v>782</v>
      </c>
    </row>
    <row r="6" spans="1:9" ht="22.5" customHeight="1">
      <c r="A6" s="31">
        <v>2</v>
      </c>
      <c r="B6" s="31">
        <v>12154</v>
      </c>
      <c r="C6" s="6" t="s">
        <v>2</v>
      </c>
      <c r="D6" s="64" t="s">
        <v>645</v>
      </c>
      <c r="E6" s="8" t="s">
        <v>646</v>
      </c>
      <c r="F6" s="4"/>
    </row>
    <row r="7" spans="1:9" ht="22.5" customHeight="1">
      <c r="A7" s="31">
        <v>3</v>
      </c>
      <c r="B7" s="31">
        <v>12155</v>
      </c>
      <c r="C7" s="14" t="s">
        <v>2</v>
      </c>
      <c r="D7" s="23" t="s">
        <v>647</v>
      </c>
      <c r="E7" s="15" t="s">
        <v>648</v>
      </c>
      <c r="F7" s="150"/>
    </row>
    <row r="8" spans="1:9" ht="22.5" customHeight="1">
      <c r="A8" s="31">
        <v>4</v>
      </c>
      <c r="B8" s="31">
        <v>12156</v>
      </c>
      <c r="C8" s="28" t="s">
        <v>2</v>
      </c>
      <c r="D8" s="17" t="s">
        <v>649</v>
      </c>
      <c r="E8" s="12" t="s">
        <v>650</v>
      </c>
      <c r="F8" s="7"/>
    </row>
    <row r="9" spans="1:9" ht="22.5" customHeight="1">
      <c r="A9" s="31">
        <v>5</v>
      </c>
      <c r="B9" s="31">
        <v>12157</v>
      </c>
      <c r="C9" s="28" t="s">
        <v>2</v>
      </c>
      <c r="D9" s="14" t="s">
        <v>651</v>
      </c>
      <c r="E9" s="12" t="s">
        <v>652</v>
      </c>
      <c r="F9" s="7"/>
    </row>
    <row r="10" spans="1:9" ht="22.5" customHeight="1">
      <c r="A10" s="31">
        <v>6</v>
      </c>
      <c r="B10" s="31">
        <v>12158</v>
      </c>
      <c r="C10" s="106" t="s">
        <v>2</v>
      </c>
      <c r="D10" s="105" t="s">
        <v>653</v>
      </c>
      <c r="E10" s="106" t="s">
        <v>654</v>
      </c>
      <c r="F10" s="22"/>
    </row>
    <row r="11" spans="1:9" ht="22.5" customHeight="1">
      <c r="A11" s="31">
        <v>7</v>
      </c>
      <c r="B11" s="31">
        <v>12159</v>
      </c>
      <c r="C11" s="28" t="s">
        <v>2</v>
      </c>
      <c r="D11" s="23" t="s">
        <v>655</v>
      </c>
      <c r="E11" s="12" t="s">
        <v>656</v>
      </c>
      <c r="F11" s="150"/>
    </row>
    <row r="12" spans="1:9" ht="22.5" customHeight="1">
      <c r="A12" s="31">
        <v>8</v>
      </c>
      <c r="B12" s="31">
        <v>12160</v>
      </c>
      <c r="C12" s="28" t="s">
        <v>2</v>
      </c>
      <c r="D12" s="23" t="s">
        <v>586</v>
      </c>
      <c r="E12" s="12" t="s">
        <v>657</v>
      </c>
      <c r="F12" s="4"/>
    </row>
    <row r="13" spans="1:9" ht="22.5" customHeight="1">
      <c r="A13" s="31">
        <v>9</v>
      </c>
      <c r="B13" s="31">
        <v>12161</v>
      </c>
      <c r="C13" s="28" t="s">
        <v>2</v>
      </c>
      <c r="D13" s="14" t="s">
        <v>658</v>
      </c>
      <c r="E13" s="12" t="s">
        <v>659</v>
      </c>
      <c r="F13" s="146"/>
    </row>
    <row r="14" spans="1:9" ht="22.5" customHeight="1">
      <c r="A14" s="31">
        <v>10</v>
      </c>
      <c r="B14" s="31">
        <v>12162</v>
      </c>
      <c r="C14" s="28" t="s">
        <v>2</v>
      </c>
      <c r="D14" s="14" t="s">
        <v>660</v>
      </c>
      <c r="E14" s="12" t="s">
        <v>661</v>
      </c>
      <c r="F14" s="7"/>
    </row>
    <row r="15" spans="1:9" ht="22.5" customHeight="1">
      <c r="A15" s="31">
        <v>11</v>
      </c>
      <c r="B15" s="31">
        <v>12163</v>
      </c>
      <c r="C15" s="106" t="s">
        <v>2</v>
      </c>
      <c r="D15" s="105" t="s">
        <v>662</v>
      </c>
      <c r="E15" s="106" t="s">
        <v>663</v>
      </c>
      <c r="F15" s="7"/>
    </row>
    <row r="16" spans="1:9" ht="22.5" customHeight="1">
      <c r="A16" s="31">
        <v>12</v>
      </c>
      <c r="B16" s="31">
        <v>12164</v>
      </c>
      <c r="C16" s="28" t="s">
        <v>2</v>
      </c>
      <c r="D16" s="17" t="s">
        <v>664</v>
      </c>
      <c r="E16" s="12" t="s">
        <v>665</v>
      </c>
      <c r="F16" s="7"/>
    </row>
    <row r="17" spans="1:6" ht="22.5" customHeight="1">
      <c r="A17" s="31">
        <v>13</v>
      </c>
      <c r="B17" s="31">
        <v>12165</v>
      </c>
      <c r="C17" s="28" t="s">
        <v>2</v>
      </c>
      <c r="D17" s="14" t="s">
        <v>666</v>
      </c>
      <c r="E17" s="12" t="s">
        <v>667</v>
      </c>
      <c r="F17" s="7"/>
    </row>
    <row r="18" spans="1:6" ht="22.5" customHeight="1">
      <c r="A18" s="31">
        <v>14</v>
      </c>
      <c r="B18" s="31">
        <v>12166</v>
      </c>
      <c r="C18" s="28" t="s">
        <v>2</v>
      </c>
      <c r="D18" s="23" t="s">
        <v>668</v>
      </c>
      <c r="E18" s="12" t="s">
        <v>669</v>
      </c>
      <c r="F18" s="7"/>
    </row>
    <row r="19" spans="1:6" ht="22.5" customHeight="1">
      <c r="A19" s="31">
        <v>15</v>
      </c>
      <c r="B19" s="31">
        <v>12167</v>
      </c>
      <c r="C19" s="28" t="s">
        <v>2</v>
      </c>
      <c r="D19" s="14" t="s">
        <v>670</v>
      </c>
      <c r="E19" s="12" t="s">
        <v>671</v>
      </c>
      <c r="F19" s="7"/>
    </row>
    <row r="20" spans="1:6" ht="22.5" customHeight="1">
      <c r="A20" s="31">
        <v>16</v>
      </c>
      <c r="B20" s="31">
        <v>12168</v>
      </c>
      <c r="C20" s="28" t="s">
        <v>2</v>
      </c>
      <c r="D20" s="23" t="s">
        <v>672</v>
      </c>
      <c r="E20" s="12" t="s">
        <v>673</v>
      </c>
      <c r="F20" s="7"/>
    </row>
    <row r="21" spans="1:6" ht="22.5" customHeight="1">
      <c r="A21" s="31">
        <v>17</v>
      </c>
      <c r="B21" s="31">
        <v>12169</v>
      </c>
      <c r="C21" s="6" t="s">
        <v>2</v>
      </c>
      <c r="D21" s="14" t="s">
        <v>674</v>
      </c>
      <c r="E21" s="8" t="s">
        <v>675</v>
      </c>
      <c r="F21" s="7"/>
    </row>
    <row r="22" spans="1:6" ht="22.5" customHeight="1">
      <c r="A22" s="31">
        <v>18</v>
      </c>
      <c r="B22" s="31">
        <v>12170</v>
      </c>
      <c r="C22" s="6" t="s">
        <v>2</v>
      </c>
      <c r="D22" s="29" t="s">
        <v>676</v>
      </c>
      <c r="E22" s="6" t="s">
        <v>677</v>
      </c>
      <c r="F22" s="4"/>
    </row>
    <row r="23" spans="1:6" ht="22.5" customHeight="1">
      <c r="A23" s="31">
        <v>19</v>
      </c>
      <c r="B23" s="31">
        <v>12171</v>
      </c>
      <c r="C23" s="6" t="s">
        <v>2</v>
      </c>
      <c r="D23" s="14" t="s">
        <v>678</v>
      </c>
      <c r="E23" s="8" t="s">
        <v>679</v>
      </c>
      <c r="F23" s="7"/>
    </row>
    <row r="24" spans="1:6" ht="22.5" customHeight="1">
      <c r="A24" s="31">
        <v>20</v>
      </c>
      <c r="B24" s="31">
        <v>12172</v>
      </c>
      <c r="C24" s="70" t="s">
        <v>2</v>
      </c>
      <c r="D24" s="23" t="s">
        <v>698</v>
      </c>
      <c r="E24" s="11" t="s">
        <v>699</v>
      </c>
      <c r="F24" s="147"/>
    </row>
    <row r="25" spans="1:6" ht="22.5" customHeight="1">
      <c r="A25" s="31">
        <v>21</v>
      </c>
      <c r="B25" s="31">
        <v>12173</v>
      </c>
      <c r="C25" s="74" t="s">
        <v>2</v>
      </c>
      <c r="D25" s="18" t="s">
        <v>701</v>
      </c>
      <c r="E25" s="155" t="s">
        <v>700</v>
      </c>
      <c r="F25" s="7"/>
    </row>
    <row r="26" spans="1:6" ht="22.5" customHeight="1">
      <c r="A26" s="31">
        <v>22</v>
      </c>
      <c r="B26" s="31">
        <v>12174</v>
      </c>
      <c r="C26" s="128" t="s">
        <v>2</v>
      </c>
      <c r="D26" s="29" t="s">
        <v>680</v>
      </c>
      <c r="E26" s="70" t="s">
        <v>681</v>
      </c>
      <c r="F26" s="7"/>
    </row>
    <row r="27" spans="1:6" ht="22.5" customHeight="1">
      <c r="A27" s="31">
        <v>23</v>
      </c>
      <c r="B27" s="31">
        <v>12175</v>
      </c>
      <c r="C27" s="17" t="s">
        <v>2</v>
      </c>
      <c r="D27" s="18" t="s">
        <v>682</v>
      </c>
      <c r="E27" s="175" t="s">
        <v>695</v>
      </c>
      <c r="F27" s="147"/>
    </row>
    <row r="28" spans="1:6" ht="22.5" customHeight="1" thickBot="1">
      <c r="A28" s="104">
        <v>24</v>
      </c>
      <c r="B28" s="216">
        <v>13074</v>
      </c>
      <c r="C28" s="160" t="s">
        <v>2</v>
      </c>
      <c r="D28" s="203" t="s">
        <v>600</v>
      </c>
      <c r="E28" s="177" t="s">
        <v>777</v>
      </c>
      <c r="F28" s="205" t="s">
        <v>778</v>
      </c>
    </row>
    <row r="29" spans="1:6" ht="22.5" customHeight="1">
      <c r="A29" s="103">
        <v>25</v>
      </c>
      <c r="B29" s="31">
        <v>12178</v>
      </c>
      <c r="C29" s="6" t="s">
        <v>1</v>
      </c>
      <c r="D29" s="100" t="s">
        <v>423</v>
      </c>
      <c r="E29" s="6" t="s">
        <v>708</v>
      </c>
      <c r="F29" s="7"/>
    </row>
    <row r="30" spans="1:6" ht="22.5" customHeight="1">
      <c r="A30" s="31">
        <v>26</v>
      </c>
      <c r="B30" s="31">
        <v>12179</v>
      </c>
      <c r="C30" s="6" t="s">
        <v>1</v>
      </c>
      <c r="D30" s="17" t="s">
        <v>683</v>
      </c>
      <c r="E30" s="8" t="s">
        <v>684</v>
      </c>
      <c r="F30" s="4"/>
    </row>
    <row r="31" spans="1:6" ht="22.5" customHeight="1">
      <c r="A31" s="31">
        <v>27</v>
      </c>
      <c r="B31" s="31">
        <v>12180</v>
      </c>
      <c r="C31" s="6" t="s">
        <v>1</v>
      </c>
      <c r="D31" s="17" t="s">
        <v>685</v>
      </c>
      <c r="E31" s="8" t="s">
        <v>686</v>
      </c>
      <c r="F31" s="7"/>
    </row>
    <row r="32" spans="1:6" ht="22.5" customHeight="1">
      <c r="A32" s="31">
        <v>28</v>
      </c>
      <c r="B32" s="31">
        <v>12181</v>
      </c>
      <c r="C32" s="6" t="s">
        <v>1</v>
      </c>
      <c r="D32" s="14" t="s">
        <v>687</v>
      </c>
      <c r="E32" s="8" t="s">
        <v>688</v>
      </c>
      <c r="F32" s="7"/>
    </row>
    <row r="33" spans="1:6" ht="22.5" customHeight="1">
      <c r="A33" s="31">
        <v>29</v>
      </c>
      <c r="B33" s="31">
        <v>12182</v>
      </c>
      <c r="C33" s="111" t="s">
        <v>1</v>
      </c>
      <c r="D33" s="105" t="s">
        <v>689</v>
      </c>
      <c r="E33" s="111" t="s">
        <v>690</v>
      </c>
      <c r="F33" s="7"/>
    </row>
    <row r="34" spans="1:6" ht="22.5" customHeight="1">
      <c r="A34" s="31">
        <v>30</v>
      </c>
      <c r="B34" s="31">
        <v>12183</v>
      </c>
      <c r="C34" s="6" t="s">
        <v>1</v>
      </c>
      <c r="D34" s="29" t="s">
        <v>693</v>
      </c>
      <c r="E34" s="6" t="s">
        <v>694</v>
      </c>
      <c r="F34" s="7"/>
    </row>
    <row r="35" spans="1:6" ht="22.5" customHeight="1">
      <c r="A35" s="31">
        <v>31</v>
      </c>
      <c r="B35" s="31">
        <v>12184</v>
      </c>
      <c r="C35" s="6" t="s">
        <v>1</v>
      </c>
      <c r="D35" s="17" t="s">
        <v>691</v>
      </c>
      <c r="E35" s="8" t="s">
        <v>692</v>
      </c>
      <c r="F35" s="7"/>
    </row>
    <row r="36" spans="1:6" ht="20.149999999999999" customHeight="1">
      <c r="A36" s="31">
        <v>32</v>
      </c>
      <c r="B36" s="206">
        <v>12456</v>
      </c>
      <c r="C36" s="6" t="s">
        <v>1</v>
      </c>
      <c r="D36" s="17" t="s">
        <v>766</v>
      </c>
      <c r="E36" s="8" t="s">
        <v>767</v>
      </c>
      <c r="F36" s="208" t="s">
        <v>763</v>
      </c>
    </row>
    <row r="37" spans="1:6" ht="20.149999999999999" customHeight="1">
      <c r="A37" s="31">
        <v>33</v>
      </c>
      <c r="B37" s="206">
        <v>12457</v>
      </c>
      <c r="C37" s="6" t="s">
        <v>1</v>
      </c>
      <c r="D37" s="17" t="s">
        <v>691</v>
      </c>
      <c r="E37" s="8" t="s">
        <v>768</v>
      </c>
      <c r="F37" s="208" t="s">
        <v>763</v>
      </c>
    </row>
  </sheetData>
  <sortState xmlns:xlrd2="http://schemas.microsoft.com/office/spreadsheetml/2017/richdata2" ref="D29:E35">
    <sortCondition ref="D29:D35"/>
  </sortState>
  <mergeCells count="4">
    <mergeCell ref="A1:F1"/>
    <mergeCell ref="A2:F2"/>
    <mergeCell ref="C4:E4"/>
    <mergeCell ref="A3:F3"/>
  </mergeCells>
  <phoneticPr fontId="15" type="noConversion"/>
  <printOptions horizontalCentered="1"/>
  <pageMargins left="0.31496062992125984" right="0.19685039370078741" top="0.19685039370078741" bottom="0.1574803149606299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2-10SMTE</vt:lpstr>
      <vt:lpstr>2-11SMTE</vt:lpstr>
      <vt:lpstr>2-12SMP</vt:lpstr>
      <vt:lpstr>2-13MECP</vt:lpstr>
      <vt:lpstr>2-14EP</vt:lpstr>
      <vt:lpstr>2-15EP</vt:lpstr>
      <vt:lpstr>'2-1'!Print_Titles</vt:lpstr>
      <vt:lpstr>'2-13MECP'!Print_Titles</vt:lpstr>
      <vt:lpstr>'2-14EP'!Print_Titles</vt:lpstr>
      <vt:lpstr>'2-15EP'!Print_Titles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2024-05-07T07:43:36Z</cp:lastPrinted>
  <dcterms:created xsi:type="dcterms:W3CDTF">2022-03-28T09:04:40Z</dcterms:created>
  <dcterms:modified xsi:type="dcterms:W3CDTF">2024-10-25T15:06:11Z</dcterms:modified>
</cp:coreProperties>
</file>